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6155" windowHeight="9465" activeTab="2"/>
  </bookViews>
  <sheets>
    <sheet name="WBS-Price" sheetId="1" r:id="rId1"/>
    <sheet name="NTM-B BOE(All)" sheetId="2" r:id="rId2"/>
    <sheet name="SOW Work Pkgs (Price&amp;Cost)" sheetId="3" r:id="rId3"/>
  </sheets>
  <externalReferences>
    <externalReference r:id="rId4"/>
  </externalReferences>
  <definedNames>
    <definedName name="_xlnm._FilterDatabase" localSheetId="1" hidden="1">'NTM-B BOE(All)'!$AQ$10:$AQ$83</definedName>
    <definedName name="_xlnm._FilterDatabase" localSheetId="0" hidden="1">'WBS-Price'!$CG$12:$CG$119</definedName>
    <definedName name="_xlnm.Print_Area" localSheetId="1">'NTM-B BOE(All)'!$A$1:$AN$46</definedName>
    <definedName name="_xlnm.Print_Area" localSheetId="0">'WBS-Price'!$E$1:$CE$119</definedName>
    <definedName name="_xlnm.Print_Titles" localSheetId="0">'WBS-Price'!$E:$M,'WBS-Price'!$1:$18</definedName>
  </definedNames>
  <calcPr calcId="125725" iterate="1"/>
</workbook>
</file>

<file path=xl/calcChain.xml><?xml version="1.0" encoding="utf-8"?>
<calcChain xmlns="http://schemas.openxmlformats.org/spreadsheetml/2006/main">
  <c r="E41" i="3"/>
  <c r="O40"/>
  <c r="N40"/>
  <c r="P40" s="1"/>
  <c r="M40"/>
  <c r="O39"/>
  <c r="N39"/>
  <c r="P39" s="1"/>
  <c r="M39"/>
  <c r="O38"/>
  <c r="N38"/>
  <c r="P38" s="1"/>
  <c r="M38"/>
  <c r="O37"/>
  <c r="N37"/>
  <c r="P37" s="1"/>
  <c r="M37"/>
  <c r="O36"/>
  <c r="N36"/>
  <c r="P36" s="1"/>
  <c r="M36"/>
  <c r="O35"/>
  <c r="N35"/>
  <c r="P35" s="1"/>
  <c r="M35"/>
  <c r="O34"/>
  <c r="N34"/>
  <c r="P34" s="1"/>
  <c r="M34"/>
  <c r="O33"/>
  <c r="N33"/>
  <c r="P33" s="1"/>
  <c r="M33"/>
  <c r="O32"/>
  <c r="N32"/>
  <c r="P32" s="1"/>
  <c r="M32"/>
  <c r="O31"/>
  <c r="N31"/>
  <c r="P31" s="1"/>
  <c r="M31"/>
  <c r="O30"/>
  <c r="N30"/>
  <c r="P30" s="1"/>
  <c r="M30"/>
  <c r="O29"/>
  <c r="N29"/>
  <c r="P29" s="1"/>
  <c r="M29"/>
  <c r="O28"/>
  <c r="N28"/>
  <c r="P28" s="1"/>
  <c r="M28"/>
  <c r="O27"/>
  <c r="N27"/>
  <c r="P27" s="1"/>
  <c r="M27"/>
  <c r="O26"/>
  <c r="N26"/>
  <c r="P26" s="1"/>
  <c r="M26"/>
  <c r="O25"/>
  <c r="N25"/>
  <c r="P25" s="1"/>
  <c r="M25"/>
  <c r="O24"/>
  <c r="N24"/>
  <c r="P24" s="1"/>
  <c r="M24"/>
  <c r="O23"/>
  <c r="N23"/>
  <c r="P23" s="1"/>
  <c r="M23"/>
  <c r="O22"/>
  <c r="N22"/>
  <c r="P22" s="1"/>
  <c r="M22"/>
  <c r="O21"/>
  <c r="N21"/>
  <c r="P21" s="1"/>
  <c r="M21"/>
  <c r="O20"/>
  <c r="N20"/>
  <c r="P20" s="1"/>
  <c r="M20"/>
  <c r="O19"/>
  <c r="N19"/>
  <c r="P19" s="1"/>
  <c r="M19"/>
  <c r="O18"/>
  <c r="N18"/>
  <c r="P18" s="1"/>
  <c r="M18"/>
  <c r="O17"/>
  <c r="N17"/>
  <c r="P17" s="1"/>
  <c r="M17"/>
  <c r="O16"/>
  <c r="N16"/>
  <c r="P16" s="1"/>
  <c r="M16"/>
  <c r="O15"/>
  <c r="N15"/>
  <c r="P15" s="1"/>
  <c r="M15"/>
  <c r="O14"/>
  <c r="N14"/>
  <c r="P14" s="1"/>
  <c r="M14"/>
  <c r="O13"/>
  <c r="N13"/>
  <c r="P13" s="1"/>
  <c r="M13"/>
  <c r="O12"/>
  <c r="N12"/>
  <c r="P12" s="1"/>
  <c r="M12"/>
  <c r="O11"/>
  <c r="N11"/>
  <c r="P11" s="1"/>
  <c r="M11"/>
  <c r="O10"/>
  <c r="N10"/>
  <c r="P10" s="1"/>
  <c r="M10"/>
  <c r="A10"/>
  <c r="O9"/>
  <c r="N9"/>
  <c r="P9" s="1"/>
  <c r="M9"/>
  <c r="E7"/>
  <c r="AN83" i="2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2"/>
  <c r="AQ82" s="1"/>
  <c r="AQ81"/>
  <c r="F81"/>
  <c r="F80"/>
  <c r="AQ80" s="1"/>
  <c r="AQ79"/>
  <c r="F79"/>
  <c r="F78"/>
  <c r="AQ78" s="1"/>
  <c r="AQ77"/>
  <c r="F77"/>
  <c r="F76"/>
  <c r="AQ76" s="1"/>
  <c r="AQ75"/>
  <c r="F75"/>
  <c r="F83" s="1"/>
  <c r="AQ83" s="1"/>
  <c r="AQ74"/>
  <c r="AQ73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1"/>
  <c r="AQ71" s="1"/>
  <c r="F70"/>
  <c r="AQ70" s="1"/>
  <c r="AQ69"/>
  <c r="F69"/>
  <c r="F68"/>
  <c r="AQ68" s="1"/>
  <c r="AN67"/>
  <c r="AN72" s="1"/>
  <c r="AM67"/>
  <c r="F67" s="1"/>
  <c r="AQ66"/>
  <c r="AQ65"/>
  <c r="AN63"/>
  <c r="E63"/>
  <c r="AM63" s="1"/>
  <c r="D63"/>
  <c r="C63"/>
  <c r="AN62"/>
  <c r="AM62"/>
  <c r="H62"/>
  <c r="G62"/>
  <c r="F62"/>
  <c r="AQ62" s="1"/>
  <c r="H61"/>
  <c r="C61"/>
  <c r="AN61" s="1"/>
  <c r="AN60"/>
  <c r="H60"/>
  <c r="G60"/>
  <c r="F60" s="1"/>
  <c r="AQ60" s="1"/>
  <c r="C59"/>
  <c r="H59" s="1"/>
  <c r="AM58"/>
  <c r="H58"/>
  <c r="G58"/>
  <c r="F58"/>
  <c r="AQ58" s="1"/>
  <c r="C57"/>
  <c r="G57" s="1"/>
  <c r="F57" s="1"/>
  <c r="AQ57" s="1"/>
  <c r="G56"/>
  <c r="F56" s="1"/>
  <c r="AQ56" s="1"/>
  <c r="F55"/>
  <c r="AQ55" s="1"/>
  <c r="AQ54"/>
  <c r="F54"/>
  <c r="C53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AN50"/>
  <c r="AM50"/>
  <c r="AL50"/>
  <c r="AL64" s="1"/>
  <c r="AK50"/>
  <c r="AK64" s="1"/>
  <c r="AJ50"/>
  <c r="AJ64" s="1"/>
  <c r="AI50"/>
  <c r="AI64" s="1"/>
  <c r="AH50"/>
  <c r="AH64" s="1"/>
  <c r="AG50"/>
  <c r="AG64" s="1"/>
  <c r="AF50"/>
  <c r="AF64" s="1"/>
  <c r="AE50"/>
  <c r="AE64" s="1"/>
  <c r="AD50"/>
  <c r="AD64" s="1"/>
  <c r="AC50"/>
  <c r="AC64" s="1"/>
  <c r="AB50"/>
  <c r="AB64" s="1"/>
  <c r="AA50"/>
  <c r="AA64" s="1"/>
  <c r="Z50"/>
  <c r="Z64" s="1"/>
  <c r="Y50"/>
  <c r="Y64" s="1"/>
  <c r="X50"/>
  <c r="X64" s="1"/>
  <c r="W50"/>
  <c r="W64" s="1"/>
  <c r="V50"/>
  <c r="V64" s="1"/>
  <c r="U50"/>
  <c r="U64" s="1"/>
  <c r="T50"/>
  <c r="T64" s="1"/>
  <c r="S50"/>
  <c r="S64" s="1"/>
  <c r="R50"/>
  <c r="R64" s="1"/>
  <c r="Q50"/>
  <c r="Q64" s="1"/>
  <c r="P50"/>
  <c r="P64" s="1"/>
  <c r="O50"/>
  <c r="O64" s="1"/>
  <c r="N50"/>
  <c r="N64" s="1"/>
  <c r="M50"/>
  <c r="M64" s="1"/>
  <c r="L50"/>
  <c r="L64" s="1"/>
  <c r="K50"/>
  <c r="K64" s="1"/>
  <c r="J50"/>
  <c r="J64" s="1"/>
  <c r="I50"/>
  <c r="I64" s="1"/>
  <c r="AQ49"/>
  <c r="F49"/>
  <c r="AQ48"/>
  <c r="AQ47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F45"/>
  <c r="AQ45" s="1"/>
  <c r="AQ44"/>
  <c r="F44"/>
  <c r="F43"/>
  <c r="AQ43" s="1"/>
  <c r="F42"/>
  <c r="AQ42" s="1"/>
  <c r="F41"/>
  <c r="AQ41" s="1"/>
  <c r="H40"/>
  <c r="G40"/>
  <c r="F40" s="1"/>
  <c r="AQ40" s="1"/>
  <c r="H39"/>
  <c r="G39"/>
  <c r="F39" s="1"/>
  <c r="AQ39" s="1"/>
  <c r="H38"/>
  <c r="G38"/>
  <c r="F38" s="1"/>
  <c r="AQ38" s="1"/>
  <c r="H37"/>
  <c r="G37"/>
  <c r="F37" s="1"/>
  <c r="AQ37" s="1"/>
  <c r="H36"/>
  <c r="G36"/>
  <c r="F36" s="1"/>
  <c r="AQ36" s="1"/>
  <c r="H35"/>
  <c r="G35"/>
  <c r="F35" s="1"/>
  <c r="AQ35" s="1"/>
  <c r="H34"/>
  <c r="G34"/>
  <c r="F34" s="1"/>
  <c r="AQ34" s="1"/>
  <c r="H33"/>
  <c r="G33"/>
  <c r="F33" s="1"/>
  <c r="AQ33" s="1"/>
  <c r="H32"/>
  <c r="G32"/>
  <c r="F32" s="1"/>
  <c r="AQ32" s="1"/>
  <c r="H31"/>
  <c r="G31"/>
  <c r="F31" s="1"/>
  <c r="AQ31" s="1"/>
  <c r="H30"/>
  <c r="G30"/>
  <c r="F30" s="1"/>
  <c r="AQ30" s="1"/>
  <c r="H29"/>
  <c r="G29"/>
  <c r="F29" s="1"/>
  <c r="AQ29" s="1"/>
  <c r="H28"/>
  <c r="G28"/>
  <c r="F28" s="1"/>
  <c r="AQ28" s="1"/>
  <c r="H27"/>
  <c r="G27"/>
  <c r="F27" s="1"/>
  <c r="AQ27" s="1"/>
  <c r="H26"/>
  <c r="G26"/>
  <c r="F26" s="1"/>
  <c r="AQ26" s="1"/>
  <c r="H25"/>
  <c r="G25"/>
  <c r="F25" s="1"/>
  <c r="AQ25" s="1"/>
  <c r="H24"/>
  <c r="G24"/>
  <c r="F24" s="1"/>
  <c r="AQ24" s="1"/>
  <c r="H23"/>
  <c r="G23"/>
  <c r="F23" s="1"/>
  <c r="AQ23" s="1"/>
  <c r="H22"/>
  <c r="G22"/>
  <c r="F22" s="1"/>
  <c r="AQ22" s="1"/>
  <c r="H21"/>
  <c r="G21"/>
  <c r="F21" s="1"/>
  <c r="AQ21" s="1"/>
  <c r="H20"/>
  <c r="G20"/>
  <c r="F20" s="1"/>
  <c r="AQ20" s="1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7" s="1"/>
  <c r="A68" s="1"/>
  <c r="A69" s="1"/>
  <c r="A70" s="1"/>
  <c r="A71" s="1"/>
  <c r="A75" s="1"/>
  <c r="A76" s="1"/>
  <c r="A77" s="1"/>
  <c r="A78" s="1"/>
  <c r="A79" s="1"/>
  <c r="A80" s="1"/>
  <c r="A81" s="1"/>
  <c r="A82" s="1"/>
  <c r="H19"/>
  <c r="H51" s="1"/>
  <c r="G19"/>
  <c r="AQ18"/>
  <c r="AQ17"/>
  <c r="AQ16"/>
  <c r="H14"/>
  <c r="G14"/>
  <c r="H13"/>
  <c r="G13"/>
  <c r="H12"/>
  <c r="G12"/>
  <c r="AQ11"/>
  <c r="G11"/>
  <c r="G10"/>
  <c r="G63" s="1"/>
  <c r="I9"/>
  <c r="I14" s="1"/>
  <c r="H9"/>
  <c r="H11" s="1"/>
  <c r="C4"/>
  <c r="C3"/>
  <c r="C2"/>
  <c r="C1"/>
  <c r="CG118" i="1"/>
  <c r="M115"/>
  <c r="M116" s="1"/>
  <c r="M114"/>
  <c r="CG112"/>
  <c r="CG111"/>
  <c r="CG109"/>
  <c r="B107"/>
  <c r="A107"/>
  <c r="B106"/>
  <c r="A106"/>
  <c r="B105"/>
  <c r="A105"/>
  <c r="B104"/>
  <c r="A104"/>
  <c r="CG103"/>
  <c r="B101"/>
  <c r="A101"/>
  <c r="B100"/>
  <c r="A100"/>
  <c r="CG99"/>
  <c r="N98"/>
  <c r="N97"/>
  <c r="N96"/>
  <c r="N95"/>
  <c r="N94"/>
  <c r="CG92"/>
  <c r="CG91"/>
  <c r="CG84"/>
  <c r="CG83"/>
  <c r="CG66"/>
  <c r="CG65"/>
  <c r="CG63"/>
  <c r="B61"/>
  <c r="A61"/>
  <c r="B60"/>
  <c r="A60"/>
  <c r="CG59"/>
  <c r="B57"/>
  <c r="A57"/>
  <c r="B56"/>
  <c r="A56"/>
  <c r="CG55"/>
  <c r="CG46"/>
  <c r="D19"/>
  <c r="D20" s="1"/>
  <c r="CG18"/>
  <c r="CG17"/>
  <c r="CG16"/>
  <c r="P16"/>
  <c r="P15"/>
  <c r="P14"/>
  <c r="P13"/>
  <c r="P12"/>
  <c r="U11"/>
  <c r="S11"/>
  <c r="R16" s="1"/>
  <c r="T10"/>
  <c r="R10"/>
  <c r="F8"/>
  <c r="F11" s="1"/>
  <c r="F6"/>
  <c r="F4"/>
  <c r="F3"/>
  <c r="F2"/>
  <c r="F1"/>
  <c r="M41" i="3" l="1"/>
  <c r="D2" s="1"/>
  <c r="O41"/>
  <c r="D21" i="1"/>
  <c r="H20"/>
  <c r="T20"/>
  <c r="R20"/>
  <c r="P20"/>
  <c r="M20"/>
  <c r="G20"/>
  <c r="C101"/>
  <c r="C100"/>
  <c r="C107"/>
  <c r="C106"/>
  <c r="C105"/>
  <c r="C104"/>
  <c r="C61"/>
  <c r="C57"/>
  <c r="C56"/>
  <c r="C60"/>
  <c r="F10"/>
  <c r="T16"/>
  <c r="G19"/>
  <c r="M19"/>
  <c r="P19"/>
  <c r="R19"/>
  <c r="T19"/>
  <c r="V10"/>
  <c r="X10" s="1"/>
  <c r="Z10" s="1"/>
  <c r="AB10" s="1"/>
  <c r="AD10" s="1"/>
  <c r="AF10" s="1"/>
  <c r="AH10" s="1"/>
  <c r="AJ10" s="1"/>
  <c r="AL10" s="1"/>
  <c r="AN10" s="1"/>
  <c r="AP10" s="1"/>
  <c r="AR10" s="1"/>
  <c r="AT10" s="1"/>
  <c r="AV10" s="1"/>
  <c r="AX10" s="1"/>
  <c r="AZ10" s="1"/>
  <c r="BB10" s="1"/>
  <c r="BD10" s="1"/>
  <c r="BF10" s="1"/>
  <c r="BH10" s="1"/>
  <c r="BJ10" s="1"/>
  <c r="BL10" s="1"/>
  <c r="BN10" s="1"/>
  <c r="BP10" s="1"/>
  <c r="BR10" s="1"/>
  <c r="BT10" s="1"/>
  <c r="BV10" s="1"/>
  <c r="BX10" s="1"/>
  <c r="BZ10" s="1"/>
  <c r="CB10" s="1"/>
  <c r="CD10" s="1"/>
  <c r="W11"/>
  <c r="R13"/>
  <c r="R14"/>
  <c r="R15"/>
  <c r="H19"/>
  <c r="I10" i="2"/>
  <c r="T12" i="1" s="1"/>
  <c r="I11" i="2"/>
  <c r="T13" i="1" s="1"/>
  <c r="G53" i="2"/>
  <c r="G52"/>
  <c r="G50"/>
  <c r="G46"/>
  <c r="F19"/>
  <c r="G51"/>
  <c r="F51" s="1"/>
  <c r="AQ51" s="1"/>
  <c r="F72"/>
  <c r="AQ72" s="1"/>
  <c r="AQ67"/>
  <c r="J9"/>
  <c r="H10"/>
  <c r="H63" s="1"/>
  <c r="F63" s="1"/>
  <c r="AQ63" s="1"/>
  <c r="I12"/>
  <c r="T14" i="1" s="1"/>
  <c r="I13" i="2"/>
  <c r="T15" i="1" s="1"/>
  <c r="AN64" i="2"/>
  <c r="H46"/>
  <c r="H50"/>
  <c r="H52"/>
  <c r="H53"/>
  <c r="G59"/>
  <c r="AM59"/>
  <c r="AM64" s="1"/>
  <c r="AM72"/>
  <c r="A11" i="3"/>
  <c r="N41"/>
  <c r="G61" i="2"/>
  <c r="F61" s="1"/>
  <c r="AQ61" s="1"/>
  <c r="D3" i="3" l="1"/>
  <c r="D4" s="1"/>
  <c r="D5" s="1"/>
  <c r="P41"/>
  <c r="Y11" i="1"/>
  <c r="U19"/>
  <c r="S19"/>
  <c r="Q19"/>
  <c r="D22"/>
  <c r="H21"/>
  <c r="V21"/>
  <c r="T21"/>
  <c r="R21"/>
  <c r="P21"/>
  <c r="M21"/>
  <c r="G21"/>
  <c r="H64" i="2"/>
  <c r="F52"/>
  <c r="AQ52" s="1"/>
  <c r="V19" i="1"/>
  <c r="W19" s="1"/>
  <c r="A12" i="3"/>
  <c r="J11" i="2"/>
  <c r="V13" i="1" s="1"/>
  <c r="J10" i="2"/>
  <c r="V12" i="1" s="1"/>
  <c r="J14" i="2"/>
  <c r="V16" i="1" s="1"/>
  <c r="J13" i="2"/>
  <c r="V15" i="1" s="1"/>
  <c r="J12" i="2"/>
  <c r="V14" i="1" s="1"/>
  <c r="K9" i="2"/>
  <c r="AQ19"/>
  <c r="F46"/>
  <c r="AQ46" s="1"/>
  <c r="G64"/>
  <c r="F50"/>
  <c r="U20" i="1"/>
  <c r="S20"/>
  <c r="Q20"/>
  <c r="F59" i="2"/>
  <c r="AQ59" s="1"/>
  <c r="F53"/>
  <c r="AQ53" s="1"/>
  <c r="R12" i="1"/>
  <c r="V20"/>
  <c r="AQ50" i="2" l="1"/>
  <c r="F64"/>
  <c r="K14"/>
  <c r="K13"/>
  <c r="K12"/>
  <c r="L9"/>
  <c r="K11"/>
  <c r="K10"/>
  <c r="D23" i="1"/>
  <c r="H22"/>
  <c r="X22"/>
  <c r="V22"/>
  <c r="T22"/>
  <c r="R22"/>
  <c r="P22"/>
  <c r="M22"/>
  <c r="G22"/>
  <c r="X21"/>
  <c r="A13" i="3"/>
  <c r="Y21" i="1"/>
  <c r="W21"/>
  <c r="U21"/>
  <c r="S21"/>
  <c r="Q21"/>
  <c r="AA11"/>
  <c r="X16"/>
  <c r="X15"/>
  <c r="X14"/>
  <c r="X13"/>
  <c r="X12"/>
  <c r="X19"/>
  <c r="X20"/>
  <c r="Y20" s="1"/>
  <c r="W20"/>
  <c r="D24" l="1"/>
  <c r="H23"/>
  <c r="Z23"/>
  <c r="X23"/>
  <c r="V23"/>
  <c r="T23"/>
  <c r="R23"/>
  <c r="P23"/>
  <c r="M23"/>
  <c r="G23"/>
  <c r="Y19"/>
  <c r="Z13"/>
  <c r="AC11"/>
  <c r="Z20"/>
  <c r="AA20" s="1"/>
  <c r="Z19"/>
  <c r="Z21"/>
  <c r="A14" i="3"/>
  <c r="Y22" i="1"/>
  <c r="W22"/>
  <c r="U22"/>
  <c r="S22"/>
  <c r="Q22"/>
  <c r="L11" i="2"/>
  <c r="L10"/>
  <c r="Z12" i="1" s="1"/>
  <c r="L14" i="2"/>
  <c r="Z16" i="1" s="1"/>
  <c r="L13" i="2"/>
  <c r="Z15" i="1" s="1"/>
  <c r="L12" i="2"/>
  <c r="Z14" i="1" s="1"/>
  <c r="M9" i="2"/>
  <c r="F85"/>
  <c r="AQ64"/>
  <c r="Z22" i="1"/>
  <c r="A15" i="3" l="1"/>
  <c r="AA21" i="1"/>
  <c r="AA23"/>
  <c r="Y23"/>
  <c r="W23"/>
  <c r="U23"/>
  <c r="S23"/>
  <c r="Q23"/>
  <c r="AA22"/>
  <c r="M14" i="2"/>
  <c r="M13"/>
  <c r="M12"/>
  <c r="N9"/>
  <c r="M11"/>
  <c r="M10"/>
  <c r="AA19" i="1"/>
  <c r="AE11"/>
  <c r="AB16"/>
  <c r="AB15"/>
  <c r="AB14"/>
  <c r="AB13"/>
  <c r="AB12"/>
  <c r="AB19"/>
  <c r="AB20"/>
  <c r="AC20" s="1"/>
  <c r="AB21"/>
  <c r="AC21" s="1"/>
  <c r="AB22"/>
  <c r="AC22" s="1"/>
  <c r="D25"/>
  <c r="H24"/>
  <c r="AD24"/>
  <c r="AB24"/>
  <c r="Z24"/>
  <c r="X24"/>
  <c r="V24"/>
  <c r="T24"/>
  <c r="R24"/>
  <c r="P24"/>
  <c r="M24"/>
  <c r="G24"/>
  <c r="AB23"/>
  <c r="AC23" s="1"/>
  <c r="AE24" l="1"/>
  <c r="AC24"/>
  <c r="AA24"/>
  <c r="Y24"/>
  <c r="W24"/>
  <c r="U24"/>
  <c r="S24"/>
  <c r="Q24"/>
  <c r="N11" i="2"/>
  <c r="N10"/>
  <c r="N14"/>
  <c r="N13"/>
  <c r="N12"/>
  <c r="O9"/>
  <c r="D26" i="1"/>
  <c r="H25"/>
  <c r="AD25"/>
  <c r="AB25"/>
  <c r="Z25"/>
  <c r="X25"/>
  <c r="V25"/>
  <c r="T25"/>
  <c r="R25"/>
  <c r="P25"/>
  <c r="M25"/>
  <c r="G25"/>
  <c r="AC19"/>
  <c r="AD16"/>
  <c r="AD15"/>
  <c r="AD14"/>
  <c r="AD13"/>
  <c r="AD12"/>
  <c r="AG11"/>
  <c r="AD20"/>
  <c r="AE20" s="1"/>
  <c r="AD19"/>
  <c r="AD21"/>
  <c r="AE21" s="1"/>
  <c r="AD22"/>
  <c r="AE22" s="1"/>
  <c r="AD23"/>
  <c r="AE23" s="1"/>
  <c r="A16" i="3"/>
  <c r="AE19" i="1" l="1"/>
  <c r="AI11"/>
  <c r="AF19"/>
  <c r="AF20"/>
  <c r="AG20" s="1"/>
  <c r="AF21"/>
  <c r="AG21" s="1"/>
  <c r="AF22"/>
  <c r="AG22" s="1"/>
  <c r="AF23"/>
  <c r="AG23" s="1"/>
  <c r="AF24"/>
  <c r="AE25"/>
  <c r="AC25"/>
  <c r="AA25"/>
  <c r="Y25"/>
  <c r="W25"/>
  <c r="U25"/>
  <c r="S25"/>
  <c r="Q25"/>
  <c r="A17" i="3"/>
  <c r="D27" i="1"/>
  <c r="H26"/>
  <c r="AF26"/>
  <c r="AD26"/>
  <c r="AB26"/>
  <c r="Z26"/>
  <c r="X26"/>
  <c r="V26"/>
  <c r="T26"/>
  <c r="R26"/>
  <c r="P26"/>
  <c r="M26"/>
  <c r="G26"/>
  <c r="O14" i="2"/>
  <c r="AF16" i="1" s="1"/>
  <c r="O13" i="2"/>
  <c r="AF15" i="1" s="1"/>
  <c r="O12" i="2"/>
  <c r="AF14" i="1" s="1"/>
  <c r="P9" i="2"/>
  <c r="O11"/>
  <c r="AF13" i="1" s="1"/>
  <c r="O10" i="2"/>
  <c r="AF12" i="1" s="1"/>
  <c r="AF25"/>
  <c r="P14" i="2" l="1"/>
  <c r="P11"/>
  <c r="P10"/>
  <c r="P13"/>
  <c r="P12"/>
  <c r="Q9"/>
  <c r="AG26" i="1"/>
  <c r="AE26"/>
  <c r="AC26"/>
  <c r="AA26"/>
  <c r="Y26"/>
  <c r="W26"/>
  <c r="U26"/>
  <c r="S26"/>
  <c r="Q26"/>
  <c r="A18" i="3"/>
  <c r="AG24" i="1"/>
  <c r="AH26"/>
  <c r="AI26" s="1"/>
  <c r="AG25"/>
  <c r="D28"/>
  <c r="H27"/>
  <c r="AH27"/>
  <c r="AF27"/>
  <c r="AD27"/>
  <c r="AB27"/>
  <c r="Z27"/>
  <c r="X27"/>
  <c r="V27"/>
  <c r="T27"/>
  <c r="R27"/>
  <c r="P27"/>
  <c r="M27"/>
  <c r="G27"/>
  <c r="AG19"/>
  <c r="AH16"/>
  <c r="AH15"/>
  <c r="AH14"/>
  <c r="AH13"/>
  <c r="AH12"/>
  <c r="AK11"/>
  <c r="AH20"/>
  <c r="AI20" s="1"/>
  <c r="AH19"/>
  <c r="AH21"/>
  <c r="AI21" s="1"/>
  <c r="AH22"/>
  <c r="AI22" s="1"/>
  <c r="AH23"/>
  <c r="AH24"/>
  <c r="AI24" s="1"/>
  <c r="AH25"/>
  <c r="AI25" s="1"/>
  <c r="AI23" l="1"/>
  <c r="D29"/>
  <c r="H28"/>
  <c r="M28" s="1"/>
  <c r="AH28"/>
  <c r="AD28"/>
  <c r="Z28"/>
  <c r="V28"/>
  <c r="R28"/>
  <c r="G28"/>
  <c r="AJ28"/>
  <c r="AF28"/>
  <c r="AB28"/>
  <c r="X28"/>
  <c r="T28"/>
  <c r="P28"/>
  <c r="A19" i="3"/>
  <c r="Q13" i="2"/>
  <c r="Q12"/>
  <c r="R9"/>
  <c r="Q14"/>
  <c r="Q11"/>
  <c r="Q10"/>
  <c r="AJ27" i="1"/>
  <c r="AI19"/>
  <c r="AM11"/>
  <c r="AJ16"/>
  <c r="AJ15"/>
  <c r="AJ14"/>
  <c r="AJ13"/>
  <c r="AJ12"/>
  <c r="AJ19"/>
  <c r="AJ20"/>
  <c r="AK20" s="1"/>
  <c r="AJ21"/>
  <c r="AK21" s="1"/>
  <c r="AJ22"/>
  <c r="AK22" s="1"/>
  <c r="AJ23"/>
  <c r="AK23" s="1"/>
  <c r="AJ24"/>
  <c r="AK24" s="1"/>
  <c r="AJ25"/>
  <c r="AK25" s="1"/>
  <c r="AJ26"/>
  <c r="AK27"/>
  <c r="AI27"/>
  <c r="AG27"/>
  <c r="AE27"/>
  <c r="AC27"/>
  <c r="AA27"/>
  <c r="Y27"/>
  <c r="W27"/>
  <c r="U27"/>
  <c r="S27"/>
  <c r="Q27"/>
  <c r="AK19" l="1"/>
  <c r="AO11"/>
  <c r="AL20"/>
  <c r="AM20" s="1"/>
  <c r="AL19"/>
  <c r="AL21"/>
  <c r="AM21" s="1"/>
  <c r="AL22"/>
  <c r="AM22" s="1"/>
  <c r="AL23"/>
  <c r="AM23" s="1"/>
  <c r="AL24"/>
  <c r="AL25"/>
  <c r="AM25" s="1"/>
  <c r="AL26"/>
  <c r="AM26" s="1"/>
  <c r="AL27"/>
  <c r="AM27" s="1"/>
  <c r="AK28"/>
  <c r="AI28"/>
  <c r="AG28"/>
  <c r="AE28"/>
  <c r="AC28"/>
  <c r="AA28"/>
  <c r="Y28"/>
  <c r="W28"/>
  <c r="U28"/>
  <c r="S28"/>
  <c r="Q28"/>
  <c r="AK26"/>
  <c r="R14" i="2"/>
  <c r="AL16" i="1" s="1"/>
  <c r="R11" i="2"/>
  <c r="AL13" i="1" s="1"/>
  <c r="R10" i="2"/>
  <c r="AL12" i="1" s="1"/>
  <c r="R13" i="2"/>
  <c r="AL15" i="1" s="1"/>
  <c r="R12" i="2"/>
  <c r="AL14" i="1" s="1"/>
  <c r="S9" i="2"/>
  <c r="A20" i="3"/>
  <c r="D30" i="1"/>
  <c r="H29"/>
  <c r="M29" s="1"/>
  <c r="AN29"/>
  <c r="AJ29"/>
  <c r="AF29"/>
  <c r="AB29"/>
  <c r="X29"/>
  <c r="T29"/>
  <c r="P29"/>
  <c r="AL29"/>
  <c r="AH29"/>
  <c r="AD29"/>
  <c r="Z29"/>
  <c r="V29"/>
  <c r="R29"/>
  <c r="G29"/>
  <c r="AL28"/>
  <c r="AM28" s="1"/>
  <c r="D31" l="1"/>
  <c r="H30"/>
  <c r="M30" s="1"/>
  <c r="AN30"/>
  <c r="AL30"/>
  <c r="AJ30"/>
  <c r="AH30"/>
  <c r="AF30"/>
  <c r="AD30"/>
  <c r="AB30"/>
  <c r="Z30"/>
  <c r="X30"/>
  <c r="V30"/>
  <c r="T30"/>
  <c r="R30"/>
  <c r="P30"/>
  <c r="G30"/>
  <c r="A21" i="3"/>
  <c r="S14" i="2"/>
  <c r="S13"/>
  <c r="S12"/>
  <c r="T9"/>
  <c r="S11"/>
  <c r="S10"/>
  <c r="AO29" i="1"/>
  <c r="AM29"/>
  <c r="AK29"/>
  <c r="AI29"/>
  <c r="AG29"/>
  <c r="AE29"/>
  <c r="AC29"/>
  <c r="AA29"/>
  <c r="Y29"/>
  <c r="W29"/>
  <c r="U29"/>
  <c r="S29"/>
  <c r="Q29"/>
  <c r="AM24"/>
  <c r="AM19"/>
  <c r="AQ11"/>
  <c r="AN16"/>
  <c r="AN15"/>
  <c r="AN14"/>
  <c r="AN13"/>
  <c r="AN12"/>
  <c r="AN19"/>
  <c r="AN20"/>
  <c r="AO20" s="1"/>
  <c r="AN21"/>
  <c r="AO21" s="1"/>
  <c r="AN22"/>
  <c r="AO22" s="1"/>
  <c r="AN23"/>
  <c r="AO23" s="1"/>
  <c r="AN24"/>
  <c r="AO24" s="1"/>
  <c r="AN25"/>
  <c r="AO25" s="1"/>
  <c r="AN26"/>
  <c r="AN27"/>
  <c r="AO27" s="1"/>
  <c r="AN28"/>
  <c r="AO28" s="1"/>
  <c r="AO19" l="1"/>
  <c r="AS11"/>
  <c r="AP20"/>
  <c r="AQ20" s="1"/>
  <c r="AP19"/>
  <c r="AP21"/>
  <c r="AQ21" s="1"/>
  <c r="AP22"/>
  <c r="AQ22" s="1"/>
  <c r="AP23"/>
  <c r="AQ23" s="1"/>
  <c r="AP24"/>
  <c r="AQ24" s="1"/>
  <c r="AP25"/>
  <c r="AQ25" s="1"/>
  <c r="AP26"/>
  <c r="AQ26" s="1"/>
  <c r="AP27"/>
  <c r="AQ27" s="1"/>
  <c r="AP28"/>
  <c r="AQ28" s="1"/>
  <c r="AP29"/>
  <c r="T14" i="2"/>
  <c r="AP16" i="1" s="1"/>
  <c r="T11" i="2"/>
  <c r="AP13" i="1" s="1"/>
  <c r="T10" i="2"/>
  <c r="AP12" i="1" s="1"/>
  <c r="T13" i="2"/>
  <c r="AP15" i="1" s="1"/>
  <c r="T12" i="2"/>
  <c r="AP14" i="1" s="1"/>
  <c r="U9" i="2"/>
  <c r="AO30" i="1"/>
  <c r="AM30"/>
  <c r="AK30"/>
  <c r="AI30"/>
  <c r="AG30"/>
  <c r="AE30"/>
  <c r="AC30"/>
  <c r="AA30"/>
  <c r="Y30"/>
  <c r="W30"/>
  <c r="U30"/>
  <c r="S30"/>
  <c r="Q30"/>
  <c r="AP30"/>
  <c r="AQ30" s="1"/>
  <c r="AO26"/>
  <c r="A22" i="3"/>
  <c r="D32" i="1"/>
  <c r="H31"/>
  <c r="M31" s="1"/>
  <c r="AR31"/>
  <c r="AP31"/>
  <c r="AN31"/>
  <c r="AL31"/>
  <c r="AJ31"/>
  <c r="AH31"/>
  <c r="AF31"/>
  <c r="AD31"/>
  <c r="AB31"/>
  <c r="Z31"/>
  <c r="X31"/>
  <c r="V31"/>
  <c r="T31"/>
  <c r="R31"/>
  <c r="P31"/>
  <c r="G31"/>
  <c r="AS31" l="1"/>
  <c r="AQ31"/>
  <c r="AO31"/>
  <c r="AM31"/>
  <c r="AK31"/>
  <c r="AI31"/>
  <c r="AG31"/>
  <c r="AE31"/>
  <c r="AC31"/>
  <c r="AA31"/>
  <c r="Y31"/>
  <c r="W31"/>
  <c r="U31"/>
  <c r="S31"/>
  <c r="Q31"/>
  <c r="AQ19"/>
  <c r="AU11"/>
  <c r="AR19"/>
  <c r="AR20"/>
  <c r="AS20" s="1"/>
  <c r="AR21"/>
  <c r="AS21" s="1"/>
  <c r="AR22"/>
  <c r="AS22" s="1"/>
  <c r="AR23"/>
  <c r="AS23" s="1"/>
  <c r="AR24"/>
  <c r="AS24" s="1"/>
  <c r="AR25"/>
  <c r="AS25" s="1"/>
  <c r="AR26"/>
  <c r="AR27"/>
  <c r="AS27" s="1"/>
  <c r="AR28"/>
  <c r="AR29"/>
  <c r="AS29" s="1"/>
  <c r="AR30"/>
  <c r="D33"/>
  <c r="H32"/>
  <c r="M32" s="1"/>
  <c r="AR32"/>
  <c r="AP32"/>
  <c r="AN32"/>
  <c r="AL32"/>
  <c r="AJ32"/>
  <c r="AH32"/>
  <c r="AF32"/>
  <c r="AD32"/>
  <c r="AB32"/>
  <c r="Z32"/>
  <c r="X32"/>
  <c r="V32"/>
  <c r="T32"/>
  <c r="R32"/>
  <c r="P32"/>
  <c r="G32"/>
  <c r="A23" i="3"/>
  <c r="U13" i="2"/>
  <c r="AR15" i="1" s="1"/>
  <c r="U12" i="2"/>
  <c r="AR14" i="1" s="1"/>
  <c r="V9" i="2"/>
  <c r="AT32" i="1" s="1"/>
  <c r="U14" i="2"/>
  <c r="AR16" i="1" s="1"/>
  <c r="U11" i="2"/>
  <c r="AR13" i="1" s="1"/>
  <c r="U10" i="2"/>
  <c r="AR12" i="1" s="1"/>
  <c r="AQ29"/>
  <c r="AU32" l="1"/>
  <c r="AS32"/>
  <c r="AQ32"/>
  <c r="AO32"/>
  <c r="AM32"/>
  <c r="AK32"/>
  <c r="AI32"/>
  <c r="AG32"/>
  <c r="AE32"/>
  <c r="AC32"/>
  <c r="AA32"/>
  <c r="Y32"/>
  <c r="W32"/>
  <c r="U32"/>
  <c r="S32"/>
  <c r="Q32"/>
  <c r="AS30"/>
  <c r="AS28"/>
  <c r="AS26"/>
  <c r="V14" i="2"/>
  <c r="V11"/>
  <c r="V10"/>
  <c r="V13"/>
  <c r="V12"/>
  <c r="W9"/>
  <c r="A24" i="3"/>
  <c r="D34" i="1"/>
  <c r="H33"/>
  <c r="M33" s="1"/>
  <c r="AT33"/>
  <c r="AR33"/>
  <c r="AP33"/>
  <c r="AN33"/>
  <c r="AL33"/>
  <c r="AJ33"/>
  <c r="AH33"/>
  <c r="AF33"/>
  <c r="AD33"/>
  <c r="AB33"/>
  <c r="Z33"/>
  <c r="X33"/>
  <c r="V33"/>
  <c r="T33"/>
  <c r="R33"/>
  <c r="P33"/>
  <c r="G33"/>
  <c r="AS19"/>
  <c r="AT16"/>
  <c r="AT15"/>
  <c r="AT14"/>
  <c r="AT13"/>
  <c r="AT12"/>
  <c r="AW11"/>
  <c r="AT20"/>
  <c r="AU20" s="1"/>
  <c r="AT19"/>
  <c r="AT21"/>
  <c r="AU21" s="1"/>
  <c r="AT22"/>
  <c r="AU22" s="1"/>
  <c r="AT23"/>
  <c r="AU23" s="1"/>
  <c r="AT24"/>
  <c r="AU24" s="1"/>
  <c r="AT25"/>
  <c r="AU25" s="1"/>
  <c r="AT26"/>
  <c r="AU26" s="1"/>
  <c r="AT27"/>
  <c r="AU27" s="1"/>
  <c r="AT28"/>
  <c r="AU28" s="1"/>
  <c r="AT29"/>
  <c r="AT30"/>
  <c r="AU30" s="1"/>
  <c r="AT31"/>
  <c r="AU31" l="1"/>
  <c r="AU29"/>
  <c r="AU33"/>
  <c r="AS33"/>
  <c r="AQ33"/>
  <c r="AO33"/>
  <c r="AM33"/>
  <c r="AK33"/>
  <c r="AI33"/>
  <c r="AG33"/>
  <c r="AE33"/>
  <c r="AC33"/>
  <c r="AA33"/>
  <c r="Y33"/>
  <c r="W33"/>
  <c r="U33"/>
  <c r="S33"/>
  <c r="Q33"/>
  <c r="AU19"/>
  <c r="AY11"/>
  <c r="AV19"/>
  <c r="AV20"/>
  <c r="AW20" s="1"/>
  <c r="AV21"/>
  <c r="AW21" s="1"/>
  <c r="AV22"/>
  <c r="AW22" s="1"/>
  <c r="AV23"/>
  <c r="AW23" s="1"/>
  <c r="AV24"/>
  <c r="AW24" s="1"/>
  <c r="AV25"/>
  <c r="AW25" s="1"/>
  <c r="AV26"/>
  <c r="AW26" s="1"/>
  <c r="AV27"/>
  <c r="AW27" s="1"/>
  <c r="AV28"/>
  <c r="AW28" s="1"/>
  <c r="AV29"/>
  <c r="AW29" s="1"/>
  <c r="AV30"/>
  <c r="AW30" s="1"/>
  <c r="AV31"/>
  <c r="AW31" s="1"/>
  <c r="AV32"/>
  <c r="D35"/>
  <c r="H34"/>
  <c r="M34" s="1"/>
  <c r="AV34"/>
  <c r="AT34"/>
  <c r="AR34"/>
  <c r="AP34"/>
  <c r="AN34"/>
  <c r="AL34"/>
  <c r="AJ34"/>
  <c r="AH34"/>
  <c r="AF34"/>
  <c r="AD34"/>
  <c r="AB34"/>
  <c r="Z34"/>
  <c r="X34"/>
  <c r="V34"/>
  <c r="T34"/>
  <c r="R34"/>
  <c r="P34"/>
  <c r="G34"/>
  <c r="A25" i="3"/>
  <c r="W14" i="2"/>
  <c r="AV16" i="1" s="1"/>
  <c r="W13" i="2"/>
  <c r="AV15" i="1" s="1"/>
  <c r="W12" i="2"/>
  <c r="AV14" i="1" s="1"/>
  <c r="X9" i="2"/>
  <c r="W11"/>
  <c r="AV13" i="1" s="1"/>
  <c r="W10" i="2"/>
  <c r="AV12" i="1" s="1"/>
  <c r="AV33"/>
  <c r="AW33" s="1"/>
  <c r="A26" i="3" l="1"/>
  <c r="D36" i="1"/>
  <c r="H35"/>
  <c r="M35" s="1"/>
  <c r="AX35"/>
  <c r="AV35"/>
  <c r="AT35"/>
  <c r="AR35"/>
  <c r="AP35"/>
  <c r="AN35"/>
  <c r="AL35"/>
  <c r="AJ35"/>
  <c r="AH35"/>
  <c r="AF35"/>
  <c r="AD35"/>
  <c r="AB35"/>
  <c r="Z35"/>
  <c r="X35"/>
  <c r="V35"/>
  <c r="T35"/>
  <c r="R35"/>
  <c r="P35"/>
  <c r="G35"/>
  <c r="AW19"/>
  <c r="BA11"/>
  <c r="AX20"/>
  <c r="AY20" s="1"/>
  <c r="AX19"/>
  <c r="AX21"/>
  <c r="AY21" s="1"/>
  <c r="AX22"/>
  <c r="AY22" s="1"/>
  <c r="AX23"/>
  <c r="AY23" s="1"/>
  <c r="AX24"/>
  <c r="AY24" s="1"/>
  <c r="AX25"/>
  <c r="AY25" s="1"/>
  <c r="AX26"/>
  <c r="AY26" s="1"/>
  <c r="AX27"/>
  <c r="AY27" s="1"/>
  <c r="AX28"/>
  <c r="AY28" s="1"/>
  <c r="AX29"/>
  <c r="AY29" s="1"/>
  <c r="AX30"/>
  <c r="AY30" s="1"/>
  <c r="AX31"/>
  <c r="AY31" s="1"/>
  <c r="AX32"/>
  <c r="AY32" s="1"/>
  <c r="AX33"/>
  <c r="X14" i="2"/>
  <c r="AX16" i="1" s="1"/>
  <c r="X11" i="2"/>
  <c r="AX13" i="1" s="1"/>
  <c r="X10" i="2"/>
  <c r="AX12" i="1" s="1"/>
  <c r="X13" i="2"/>
  <c r="AX15" i="1" s="1"/>
  <c r="X12" i="2"/>
  <c r="AX14" i="1" s="1"/>
  <c r="Y9" i="2"/>
  <c r="AW34" i="1"/>
  <c r="AU34"/>
  <c r="AS34"/>
  <c r="AQ34"/>
  <c r="AO34"/>
  <c r="AM34"/>
  <c r="AK34"/>
  <c r="AI34"/>
  <c r="AG34"/>
  <c r="AE34"/>
  <c r="AC34"/>
  <c r="AA34"/>
  <c r="Y34"/>
  <c r="W34"/>
  <c r="U34"/>
  <c r="S34"/>
  <c r="Q34"/>
  <c r="AW32"/>
  <c r="AX34"/>
  <c r="AY19" l="1"/>
  <c r="BC11"/>
  <c r="AZ19"/>
  <c r="AZ20"/>
  <c r="BA20" s="1"/>
  <c r="AZ21"/>
  <c r="BA21" s="1"/>
  <c r="AZ22"/>
  <c r="BA22" s="1"/>
  <c r="AZ23"/>
  <c r="BA23" s="1"/>
  <c r="AZ24"/>
  <c r="BA24" s="1"/>
  <c r="AZ25"/>
  <c r="BA25" s="1"/>
  <c r="AZ26"/>
  <c r="BA26" s="1"/>
  <c r="AZ27"/>
  <c r="BA27" s="1"/>
  <c r="AZ28"/>
  <c r="BA28" s="1"/>
  <c r="AZ29"/>
  <c r="BA29" s="1"/>
  <c r="AZ30"/>
  <c r="BA30" s="1"/>
  <c r="AZ31"/>
  <c r="AZ32"/>
  <c r="AZ33"/>
  <c r="BA33" s="1"/>
  <c r="AZ34"/>
  <c r="BA34" s="1"/>
  <c r="D37"/>
  <c r="H36"/>
  <c r="M36" s="1"/>
  <c r="AZ36"/>
  <c r="AX36"/>
  <c r="AV36"/>
  <c r="AT36"/>
  <c r="AR36"/>
  <c r="AP36"/>
  <c r="AN36"/>
  <c r="AL36"/>
  <c r="AJ36"/>
  <c r="AH36"/>
  <c r="AF36"/>
  <c r="AD36"/>
  <c r="AB36"/>
  <c r="Z36"/>
  <c r="X36"/>
  <c r="V36"/>
  <c r="T36"/>
  <c r="R36"/>
  <c r="P36"/>
  <c r="G36"/>
  <c r="A27" i="3"/>
  <c r="AY34" i="1"/>
  <c r="AZ35"/>
  <c r="Y13" i="2"/>
  <c r="AZ15" i="1" s="1"/>
  <c r="Y12" i="2"/>
  <c r="AZ14" i="1" s="1"/>
  <c r="Z9" i="2"/>
  <c r="Y14"/>
  <c r="AZ16" i="1" s="1"/>
  <c r="Y11" i="2"/>
  <c r="AZ13" i="1" s="1"/>
  <c r="Y10" i="2"/>
  <c r="AZ12" i="1" s="1"/>
  <c r="AY33"/>
  <c r="AY35"/>
  <c r="AW35"/>
  <c r="AU35"/>
  <c r="AS35"/>
  <c r="AQ35"/>
  <c r="AO35"/>
  <c r="AM35"/>
  <c r="AK35"/>
  <c r="AI35"/>
  <c r="AG35"/>
  <c r="AE35"/>
  <c r="AC35"/>
  <c r="AA35"/>
  <c r="Y35"/>
  <c r="W35"/>
  <c r="U35"/>
  <c r="S35"/>
  <c r="Q35"/>
  <c r="Z14" i="2" l="1"/>
  <c r="Z11"/>
  <c r="Z10"/>
  <c r="Z13"/>
  <c r="Z12"/>
  <c r="AA9"/>
  <c r="BA36" i="1"/>
  <c r="AY36"/>
  <c r="AW36"/>
  <c r="AU36"/>
  <c r="AS36"/>
  <c r="AQ36"/>
  <c r="AO36"/>
  <c r="AM36"/>
  <c r="AK36"/>
  <c r="AI36"/>
  <c r="AG36"/>
  <c r="AE36"/>
  <c r="AC36"/>
  <c r="AA36"/>
  <c r="Y36"/>
  <c r="W36"/>
  <c r="U36"/>
  <c r="S36"/>
  <c r="Q36"/>
  <c r="BA32"/>
  <c r="BB36"/>
  <c r="BC36" s="1"/>
  <c r="A28" i="3"/>
  <c r="D38" i="1"/>
  <c r="H37"/>
  <c r="M37" s="1"/>
  <c r="BB37"/>
  <c r="AZ37"/>
  <c r="AX37"/>
  <c r="AV37"/>
  <c r="AT37"/>
  <c r="AR37"/>
  <c r="AP37"/>
  <c r="AN37"/>
  <c r="AL37"/>
  <c r="AJ37"/>
  <c r="AH37"/>
  <c r="AF37"/>
  <c r="AD37"/>
  <c r="AB37"/>
  <c r="Z37"/>
  <c r="X37"/>
  <c r="V37"/>
  <c r="T37"/>
  <c r="R37"/>
  <c r="P37"/>
  <c r="G37"/>
  <c r="BA31"/>
  <c r="BA19"/>
  <c r="BB16"/>
  <c r="BB15"/>
  <c r="BB14"/>
  <c r="BB13"/>
  <c r="BB12"/>
  <c r="BE11"/>
  <c r="BB20"/>
  <c r="BC20" s="1"/>
  <c r="BB19"/>
  <c r="BB21"/>
  <c r="BC21" s="1"/>
  <c r="BB22"/>
  <c r="BC22" s="1"/>
  <c r="BB23"/>
  <c r="BC23" s="1"/>
  <c r="BB24"/>
  <c r="BC24" s="1"/>
  <c r="BB25"/>
  <c r="BC25" s="1"/>
  <c r="BB26"/>
  <c r="BC26" s="1"/>
  <c r="BB27"/>
  <c r="BC27" s="1"/>
  <c r="BB28"/>
  <c r="BC28" s="1"/>
  <c r="BB29"/>
  <c r="BC29" s="1"/>
  <c r="BB30"/>
  <c r="BC30" s="1"/>
  <c r="BB31"/>
  <c r="BC31" s="1"/>
  <c r="BB32"/>
  <c r="BC32" s="1"/>
  <c r="BB33"/>
  <c r="BB34"/>
  <c r="BC34" s="1"/>
  <c r="BB35"/>
  <c r="BC35" s="1"/>
  <c r="BA35"/>
  <c r="BC19" l="1"/>
  <c r="BG11"/>
  <c r="BD19"/>
  <c r="BD20"/>
  <c r="BE20" s="1"/>
  <c r="BD21"/>
  <c r="BE21" s="1"/>
  <c r="BD22"/>
  <c r="BE22" s="1"/>
  <c r="BD23"/>
  <c r="BE23" s="1"/>
  <c r="BD24"/>
  <c r="BE24" s="1"/>
  <c r="BD25"/>
  <c r="BE25" s="1"/>
  <c r="BD26"/>
  <c r="BE26" s="1"/>
  <c r="BD27"/>
  <c r="BE27" s="1"/>
  <c r="BD28"/>
  <c r="BE28" s="1"/>
  <c r="BD29"/>
  <c r="BE29" s="1"/>
  <c r="BD30"/>
  <c r="BE30" s="1"/>
  <c r="BD31"/>
  <c r="BE31" s="1"/>
  <c r="BD32"/>
  <c r="BE32" s="1"/>
  <c r="BD33"/>
  <c r="BE33" s="1"/>
  <c r="BD34"/>
  <c r="BE34" s="1"/>
  <c r="BD35"/>
  <c r="BE35" s="1"/>
  <c r="BD36"/>
  <c r="D39"/>
  <c r="H38"/>
  <c r="M38" s="1"/>
  <c r="BD38"/>
  <c r="BB38"/>
  <c r="AZ38"/>
  <c r="AX38"/>
  <c r="AV38"/>
  <c r="AT38"/>
  <c r="AR38"/>
  <c r="AP38"/>
  <c r="AN38"/>
  <c r="AL38"/>
  <c r="AJ38"/>
  <c r="AH38"/>
  <c r="AF38"/>
  <c r="AD38"/>
  <c r="AB38"/>
  <c r="Z38"/>
  <c r="X38"/>
  <c r="V38"/>
  <c r="T38"/>
  <c r="R38"/>
  <c r="P38"/>
  <c r="G38"/>
  <c r="A29" i="3"/>
  <c r="AA14" i="2"/>
  <c r="BD16" i="1" s="1"/>
  <c r="AA13" i="2"/>
  <c r="BD15" i="1" s="1"/>
  <c r="AA12" i="2"/>
  <c r="BD14" i="1" s="1"/>
  <c r="AB9" i="2"/>
  <c r="AA11"/>
  <c r="BD13" i="1" s="1"/>
  <c r="AA10" i="2"/>
  <c r="BD12" i="1" s="1"/>
  <c r="BD37"/>
  <c r="BC33"/>
  <c r="BE37"/>
  <c r="BC37"/>
  <c r="BA37"/>
  <c r="AY37"/>
  <c r="AW37"/>
  <c r="AU37"/>
  <c r="AS37"/>
  <c r="AQ37"/>
  <c r="AO37"/>
  <c r="AM37"/>
  <c r="AK37"/>
  <c r="AI37"/>
  <c r="AG37"/>
  <c r="AE37"/>
  <c r="AC37"/>
  <c r="AA37"/>
  <c r="Y37"/>
  <c r="W37"/>
  <c r="U37"/>
  <c r="S37"/>
  <c r="Q37"/>
  <c r="AB14" i="2" l="1"/>
  <c r="AB11"/>
  <c r="AB10"/>
  <c r="AB13"/>
  <c r="AB12"/>
  <c r="AC9"/>
  <c r="BE38" i="1"/>
  <c r="BC38"/>
  <c r="BA38"/>
  <c r="AY38"/>
  <c r="AW38"/>
  <c r="AU38"/>
  <c r="AS38"/>
  <c r="AQ38"/>
  <c r="AO38"/>
  <c r="AM38"/>
  <c r="AK38"/>
  <c r="AI38"/>
  <c r="AG38"/>
  <c r="AE38"/>
  <c r="AC38"/>
  <c r="AA38"/>
  <c r="Y38"/>
  <c r="W38"/>
  <c r="U38"/>
  <c r="S38"/>
  <c r="Q38"/>
  <c r="BE36"/>
  <c r="BF38"/>
  <c r="BG38" s="1"/>
  <c r="A30" i="3"/>
  <c r="D40" i="1"/>
  <c r="H39"/>
  <c r="M39" s="1"/>
  <c r="BF39"/>
  <c r="BD39"/>
  <c r="BB39"/>
  <c r="AZ39"/>
  <c r="AX39"/>
  <c r="AV39"/>
  <c r="AT39"/>
  <c r="AR39"/>
  <c r="AP39"/>
  <c r="AN39"/>
  <c r="AL39"/>
  <c r="AJ39"/>
  <c r="AH39"/>
  <c r="AF39"/>
  <c r="AD39"/>
  <c r="AB39"/>
  <c r="Z39"/>
  <c r="X39"/>
  <c r="V39"/>
  <c r="T39"/>
  <c r="R39"/>
  <c r="P39"/>
  <c r="G39"/>
  <c r="BE19"/>
  <c r="BF16"/>
  <c r="BF15"/>
  <c r="BF14"/>
  <c r="BF13"/>
  <c r="BF12"/>
  <c r="BI11"/>
  <c r="BF20"/>
  <c r="BG20" s="1"/>
  <c r="BF19"/>
  <c r="BF21"/>
  <c r="BG21" s="1"/>
  <c r="BF22"/>
  <c r="BG22" s="1"/>
  <c r="BF23"/>
  <c r="BG23" s="1"/>
  <c r="BF24"/>
  <c r="BG24" s="1"/>
  <c r="BF25"/>
  <c r="BG25" s="1"/>
  <c r="BF26"/>
  <c r="BG26" s="1"/>
  <c r="BF27"/>
  <c r="BG27" s="1"/>
  <c r="BF28"/>
  <c r="BG28" s="1"/>
  <c r="BF29"/>
  <c r="BG29" s="1"/>
  <c r="BF30"/>
  <c r="BG30" s="1"/>
  <c r="BF31"/>
  <c r="BG31" s="1"/>
  <c r="BF32"/>
  <c r="BG32" s="1"/>
  <c r="BF33"/>
  <c r="BF34"/>
  <c r="BG34" s="1"/>
  <c r="BF35"/>
  <c r="BG35" s="1"/>
  <c r="BF36"/>
  <c r="BG36" s="1"/>
  <c r="BF37"/>
  <c r="BG19" l="1"/>
  <c r="BK11"/>
  <c r="BH19"/>
  <c r="BH20"/>
  <c r="BI20" s="1"/>
  <c r="BH21"/>
  <c r="BI21" s="1"/>
  <c r="BH22"/>
  <c r="BI22" s="1"/>
  <c r="BH23"/>
  <c r="BI23" s="1"/>
  <c r="BH24"/>
  <c r="BI24" s="1"/>
  <c r="BH25"/>
  <c r="BI25" s="1"/>
  <c r="BH26"/>
  <c r="BI26" s="1"/>
  <c r="BH27"/>
  <c r="BI27" s="1"/>
  <c r="BH28"/>
  <c r="BI28" s="1"/>
  <c r="BH29"/>
  <c r="BI29" s="1"/>
  <c r="BH30"/>
  <c r="BI30" s="1"/>
  <c r="BH31"/>
  <c r="BI31" s="1"/>
  <c r="BH32"/>
  <c r="BI32" s="1"/>
  <c r="BH33"/>
  <c r="BI33" s="1"/>
  <c r="BH34"/>
  <c r="BI34" s="1"/>
  <c r="BH35"/>
  <c r="BI35" s="1"/>
  <c r="BH36"/>
  <c r="BI36" s="1"/>
  <c r="BH37"/>
  <c r="BI37" s="1"/>
  <c r="BH38"/>
  <c r="D41"/>
  <c r="H40"/>
  <c r="M40" s="1"/>
  <c r="BH40"/>
  <c r="BF40"/>
  <c r="BD40"/>
  <c r="BB40"/>
  <c r="AZ40"/>
  <c r="AX40"/>
  <c r="AV40"/>
  <c r="AT40"/>
  <c r="AR40"/>
  <c r="AP40"/>
  <c r="AN40"/>
  <c r="AL40"/>
  <c r="AJ40"/>
  <c r="AH40"/>
  <c r="AF40"/>
  <c r="AD40"/>
  <c r="AB40"/>
  <c r="Z40"/>
  <c r="X40"/>
  <c r="V40"/>
  <c r="T40"/>
  <c r="R40"/>
  <c r="P40"/>
  <c r="G40"/>
  <c r="A31" i="3"/>
  <c r="BH39" i="1"/>
  <c r="BI39" s="1"/>
  <c r="BG37"/>
  <c r="BG33"/>
  <c r="BG39"/>
  <c r="BE39"/>
  <c r="BC39"/>
  <c r="BA39"/>
  <c r="AY39"/>
  <c r="AW39"/>
  <c r="AU39"/>
  <c r="AS39"/>
  <c r="AQ39"/>
  <c r="AO39"/>
  <c r="AM39"/>
  <c r="AK39"/>
  <c r="AI39"/>
  <c r="AG39"/>
  <c r="AE39"/>
  <c r="AC39"/>
  <c r="AA39"/>
  <c r="Y39"/>
  <c r="W39"/>
  <c r="U39"/>
  <c r="S39"/>
  <c r="Q39"/>
  <c r="AC13" i="2"/>
  <c r="BH15" i="1" s="1"/>
  <c r="AC12" i="2"/>
  <c r="BH14" i="1" s="1"/>
  <c r="AD9" i="2"/>
  <c r="AC14"/>
  <c r="BH16" i="1" s="1"/>
  <c r="AC11" i="2"/>
  <c r="BH13" i="1" s="1"/>
  <c r="AC10" i="2"/>
  <c r="BH12" i="1" s="1"/>
  <c r="AD14" i="2" l="1"/>
  <c r="AD11"/>
  <c r="AD10"/>
  <c r="AD13"/>
  <c r="AD12"/>
  <c r="AE9"/>
  <c r="A32" i="3"/>
  <c r="D42" i="1"/>
  <c r="H41"/>
  <c r="BJ41"/>
  <c r="BH41"/>
  <c r="BF41"/>
  <c r="BD41"/>
  <c r="BB41"/>
  <c r="AZ41"/>
  <c r="AX41"/>
  <c r="AV41"/>
  <c r="AT41"/>
  <c r="AR41"/>
  <c r="AP41"/>
  <c r="AN41"/>
  <c r="AL41"/>
  <c r="AJ41"/>
  <c r="AH41"/>
  <c r="AF41"/>
  <c r="AD41"/>
  <c r="AB41"/>
  <c r="Z41"/>
  <c r="X41"/>
  <c r="V41"/>
  <c r="T41"/>
  <c r="R41"/>
  <c r="P41"/>
  <c r="G41"/>
  <c r="BI19"/>
  <c r="BJ16"/>
  <c r="BJ15"/>
  <c r="BJ14"/>
  <c r="BJ13"/>
  <c r="BJ12"/>
  <c r="BM11"/>
  <c r="BJ20"/>
  <c r="BK20" s="1"/>
  <c r="BJ19"/>
  <c r="BJ21"/>
  <c r="BK21" s="1"/>
  <c r="BJ22"/>
  <c r="BK22" s="1"/>
  <c r="BJ23"/>
  <c r="BK23" s="1"/>
  <c r="BJ24"/>
  <c r="BK24" s="1"/>
  <c r="BJ25"/>
  <c r="BK25" s="1"/>
  <c r="BJ26"/>
  <c r="BK26" s="1"/>
  <c r="BJ27"/>
  <c r="BK27" s="1"/>
  <c r="BJ28"/>
  <c r="BK28" s="1"/>
  <c r="BJ29"/>
  <c r="BK29" s="1"/>
  <c r="BJ30"/>
  <c r="BK30" s="1"/>
  <c r="BJ31"/>
  <c r="BK31" s="1"/>
  <c r="BJ32"/>
  <c r="BK32" s="1"/>
  <c r="BJ33"/>
  <c r="BK33" s="1"/>
  <c r="BJ34"/>
  <c r="BK34" s="1"/>
  <c r="BJ35"/>
  <c r="BK35" s="1"/>
  <c r="BJ36"/>
  <c r="BJ37"/>
  <c r="BJ38"/>
  <c r="BK38" s="1"/>
  <c r="BJ39"/>
  <c r="BK39" s="1"/>
  <c r="BI40"/>
  <c r="BG40"/>
  <c r="BE40"/>
  <c r="BC40"/>
  <c r="BA40"/>
  <c r="AY40"/>
  <c r="AW40"/>
  <c r="AU40"/>
  <c r="AS40"/>
  <c r="AQ40"/>
  <c r="AO40"/>
  <c r="AM40"/>
  <c r="AK40"/>
  <c r="AI40"/>
  <c r="AG40"/>
  <c r="AE40"/>
  <c r="AC40"/>
  <c r="AA40"/>
  <c r="Y40"/>
  <c r="W40"/>
  <c r="U40"/>
  <c r="S40"/>
  <c r="Q40"/>
  <c r="BI38"/>
  <c r="BJ40"/>
  <c r="BK37" l="1"/>
  <c r="BK40"/>
  <c r="M41"/>
  <c r="BK36"/>
  <c r="BK19"/>
  <c r="BO11"/>
  <c r="BL19"/>
  <c r="BL20"/>
  <c r="BM20" s="1"/>
  <c r="BL21"/>
  <c r="BM21" s="1"/>
  <c r="BL22"/>
  <c r="BM22" s="1"/>
  <c r="BL23"/>
  <c r="BM23" s="1"/>
  <c r="BL24"/>
  <c r="BM24" s="1"/>
  <c r="BL25"/>
  <c r="BM25" s="1"/>
  <c r="BL26"/>
  <c r="BM26" s="1"/>
  <c r="BL27"/>
  <c r="BM27" s="1"/>
  <c r="BL28"/>
  <c r="BM28" s="1"/>
  <c r="BL29"/>
  <c r="BM29" s="1"/>
  <c r="BL30"/>
  <c r="BM30" s="1"/>
  <c r="BL31"/>
  <c r="BM31" s="1"/>
  <c r="BL32"/>
  <c r="BM32" s="1"/>
  <c r="BL33"/>
  <c r="BM33" s="1"/>
  <c r="BL34"/>
  <c r="BM34" s="1"/>
  <c r="BL35"/>
  <c r="BM35" s="1"/>
  <c r="BL36"/>
  <c r="BM36" s="1"/>
  <c r="BL37"/>
  <c r="BM37" s="1"/>
  <c r="BL38"/>
  <c r="BL39"/>
  <c r="BM39" s="1"/>
  <c r="BL40"/>
  <c r="BM40" s="1"/>
  <c r="D43"/>
  <c r="H42"/>
  <c r="BL42"/>
  <c r="BJ42"/>
  <c r="BH42"/>
  <c r="BF42"/>
  <c r="BD42"/>
  <c r="BB42"/>
  <c r="AZ42"/>
  <c r="AX42"/>
  <c r="AV42"/>
  <c r="AT42"/>
  <c r="AR42"/>
  <c r="AP42"/>
  <c r="AN42"/>
  <c r="AL42"/>
  <c r="AJ42"/>
  <c r="AH42"/>
  <c r="AF42"/>
  <c r="AD42"/>
  <c r="AB42"/>
  <c r="Z42"/>
  <c r="X42"/>
  <c r="V42"/>
  <c r="T42"/>
  <c r="R42"/>
  <c r="P42"/>
  <c r="G42"/>
  <c r="A33" i="3"/>
  <c r="AE14" i="2"/>
  <c r="BL16" i="1" s="1"/>
  <c r="AE13" i="2"/>
  <c r="BL15" i="1" s="1"/>
  <c r="AE12" i="2"/>
  <c r="BL14" i="1" s="1"/>
  <c r="AF9" i="2"/>
  <c r="AE11"/>
  <c r="BL13" i="1" s="1"/>
  <c r="AE10" i="2"/>
  <c r="BL12" i="1" s="1"/>
  <c r="BL41"/>
  <c r="A34" i="3" l="1"/>
  <c r="D44" i="1"/>
  <c r="H43"/>
  <c r="M43" s="1"/>
  <c r="BN43"/>
  <c r="BL43"/>
  <c r="BJ43"/>
  <c r="BH43"/>
  <c r="BF43"/>
  <c r="BD43"/>
  <c r="BB43"/>
  <c r="AZ43"/>
  <c r="AX43"/>
  <c r="AV43"/>
  <c r="AT43"/>
  <c r="AR43"/>
  <c r="AP43"/>
  <c r="AN43"/>
  <c r="AL43"/>
  <c r="AJ43"/>
  <c r="AH43"/>
  <c r="AF43"/>
  <c r="AD43"/>
  <c r="AB43"/>
  <c r="Z43"/>
  <c r="X43"/>
  <c r="V43"/>
  <c r="T43"/>
  <c r="R43"/>
  <c r="P43"/>
  <c r="G43"/>
  <c r="BM19"/>
  <c r="BQ11"/>
  <c r="BN20"/>
  <c r="BO20" s="1"/>
  <c r="BN19"/>
  <c r="BN21"/>
  <c r="BO21" s="1"/>
  <c r="BN22"/>
  <c r="BO22" s="1"/>
  <c r="BN23"/>
  <c r="BO23" s="1"/>
  <c r="BN24"/>
  <c r="BO24" s="1"/>
  <c r="BN25"/>
  <c r="BO25" s="1"/>
  <c r="BN26"/>
  <c r="BO26" s="1"/>
  <c r="BN27"/>
  <c r="BO27" s="1"/>
  <c r="BN28"/>
  <c r="BO28" s="1"/>
  <c r="BN29"/>
  <c r="BO29" s="1"/>
  <c r="BN30"/>
  <c r="BO30" s="1"/>
  <c r="BN31"/>
  <c r="BO31" s="1"/>
  <c r="BN32"/>
  <c r="BO32" s="1"/>
  <c r="BN33"/>
  <c r="BO33" s="1"/>
  <c r="BN34"/>
  <c r="BO34" s="1"/>
  <c r="BN35"/>
  <c r="BO35" s="1"/>
  <c r="BN36"/>
  <c r="BO36" s="1"/>
  <c r="BN37"/>
  <c r="BO37" s="1"/>
  <c r="BN38"/>
  <c r="BO38" s="1"/>
  <c r="BN39"/>
  <c r="BO39" s="1"/>
  <c r="BN40"/>
  <c r="BO40" s="1"/>
  <c r="BN41"/>
  <c r="BM41"/>
  <c r="BK41"/>
  <c r="BI41"/>
  <c r="BG41"/>
  <c r="BE41"/>
  <c r="BC41"/>
  <c r="BA41"/>
  <c r="AY41"/>
  <c r="AW41"/>
  <c r="AU41"/>
  <c r="AS41"/>
  <c r="AQ41"/>
  <c r="AO41"/>
  <c r="AM41"/>
  <c r="AK41"/>
  <c r="AI41"/>
  <c r="AG41"/>
  <c r="AE41"/>
  <c r="AC41"/>
  <c r="AA41"/>
  <c r="Y41"/>
  <c r="W41"/>
  <c r="U41"/>
  <c r="S41"/>
  <c r="Q41"/>
  <c r="AF14" i="2"/>
  <c r="BN16" i="1" s="1"/>
  <c r="AF11" i="2"/>
  <c r="BN13" i="1" s="1"/>
  <c r="AF10" i="2"/>
  <c r="BN12" i="1" s="1"/>
  <c r="AF13" i="2"/>
  <c r="BN15" i="1" s="1"/>
  <c r="AF12" i="2"/>
  <c r="BN14" i="1" s="1"/>
  <c r="AG9" i="2"/>
  <c r="BM38" i="1"/>
  <c r="BN42"/>
  <c r="M42"/>
  <c r="BO42" l="1"/>
  <c r="BM42"/>
  <c r="BK42"/>
  <c r="BI42"/>
  <c r="BG42"/>
  <c r="BE42"/>
  <c r="BC42"/>
  <c r="BA42"/>
  <c r="AY42"/>
  <c r="AW42"/>
  <c r="AU42"/>
  <c r="AS42"/>
  <c r="AQ42"/>
  <c r="AO42"/>
  <c r="AM42"/>
  <c r="AK42"/>
  <c r="AI42"/>
  <c r="AG42"/>
  <c r="AE42"/>
  <c r="AC42"/>
  <c r="AA42"/>
  <c r="Y42"/>
  <c r="W42"/>
  <c r="U42"/>
  <c r="S42"/>
  <c r="Q42"/>
  <c r="AG13" i="2"/>
  <c r="AG12"/>
  <c r="AH9"/>
  <c r="AG14"/>
  <c r="AG11"/>
  <c r="AG10"/>
  <c r="BO43" i="1"/>
  <c r="BM43"/>
  <c r="BK43"/>
  <c r="BI43"/>
  <c r="BG43"/>
  <c r="BE43"/>
  <c r="BC43"/>
  <c r="BA43"/>
  <c r="AY43"/>
  <c r="AW43"/>
  <c r="AU43"/>
  <c r="AS43"/>
  <c r="AQ43"/>
  <c r="AO43"/>
  <c r="AM43"/>
  <c r="AK43"/>
  <c r="AI43"/>
  <c r="AG43"/>
  <c r="AE43"/>
  <c r="AC43"/>
  <c r="AA43"/>
  <c r="Y43"/>
  <c r="W43"/>
  <c r="U43"/>
  <c r="S43"/>
  <c r="Q43"/>
  <c r="BO19"/>
  <c r="BS11"/>
  <c r="BP16"/>
  <c r="BP15"/>
  <c r="BP14"/>
  <c r="BP13"/>
  <c r="BP12"/>
  <c r="BP19"/>
  <c r="BP20"/>
  <c r="BQ20" s="1"/>
  <c r="BP21"/>
  <c r="BQ21" s="1"/>
  <c r="BP22"/>
  <c r="BQ22" s="1"/>
  <c r="BP23"/>
  <c r="BQ23" s="1"/>
  <c r="BP24"/>
  <c r="BQ24" s="1"/>
  <c r="BP25"/>
  <c r="BQ25" s="1"/>
  <c r="BP26"/>
  <c r="BQ26" s="1"/>
  <c r="BP27"/>
  <c r="BQ27" s="1"/>
  <c r="BP28"/>
  <c r="BQ28" s="1"/>
  <c r="BP29"/>
  <c r="BQ29" s="1"/>
  <c r="BP30"/>
  <c r="BQ30" s="1"/>
  <c r="BP31"/>
  <c r="BQ31" s="1"/>
  <c r="BP32"/>
  <c r="BQ32" s="1"/>
  <c r="BP33"/>
  <c r="BQ33" s="1"/>
  <c r="BP34"/>
  <c r="BQ34" s="1"/>
  <c r="BP35"/>
  <c r="BQ35" s="1"/>
  <c r="BP36"/>
  <c r="BQ36" s="1"/>
  <c r="BP37"/>
  <c r="BQ37" s="1"/>
  <c r="BP38"/>
  <c r="BP39"/>
  <c r="BQ39" s="1"/>
  <c r="BP40"/>
  <c r="BQ40" s="1"/>
  <c r="BP41"/>
  <c r="BQ41" s="1"/>
  <c r="BP42"/>
  <c r="BQ42" s="1"/>
  <c r="D45"/>
  <c r="H44"/>
  <c r="M44" s="1"/>
  <c r="BR44"/>
  <c r="BP44"/>
  <c r="BN44"/>
  <c r="BL44"/>
  <c r="BJ44"/>
  <c r="BH44"/>
  <c r="BF44"/>
  <c r="BD44"/>
  <c r="BB44"/>
  <c r="AZ44"/>
  <c r="AX44"/>
  <c r="AV44"/>
  <c r="AT44"/>
  <c r="AR44"/>
  <c r="AP44"/>
  <c r="AN44"/>
  <c r="AL44"/>
  <c r="AJ44"/>
  <c r="AH44"/>
  <c r="AF44"/>
  <c r="AD44"/>
  <c r="AB44"/>
  <c r="Z44"/>
  <c r="X44"/>
  <c r="V44"/>
  <c r="T44"/>
  <c r="R44"/>
  <c r="P44"/>
  <c r="G44"/>
  <c r="A35" i="3"/>
  <c r="BO41" i="1"/>
  <c r="BP43"/>
  <c r="BQ43" s="1"/>
  <c r="BS44" l="1"/>
  <c r="BQ44"/>
  <c r="BO44"/>
  <c r="BM44"/>
  <c r="BK44"/>
  <c r="BI44"/>
  <c r="BG44"/>
  <c r="BE44"/>
  <c r="BC44"/>
  <c r="BA44"/>
  <c r="AY44"/>
  <c r="AW44"/>
  <c r="AU44"/>
  <c r="AS44"/>
  <c r="AQ44"/>
  <c r="AO44"/>
  <c r="AM44"/>
  <c r="AK44"/>
  <c r="AI44"/>
  <c r="AG44"/>
  <c r="AE44"/>
  <c r="AC44"/>
  <c r="AA44"/>
  <c r="Y44"/>
  <c r="W44"/>
  <c r="U44"/>
  <c r="S44"/>
  <c r="Q44"/>
  <c r="BQ38"/>
  <c r="AH14" i="2"/>
  <c r="AH11"/>
  <c r="AH10"/>
  <c r="AH13"/>
  <c r="AH12"/>
  <c r="AI9"/>
  <c r="A36" i="3"/>
  <c r="D67" i="1"/>
  <c r="H45"/>
  <c r="M45" s="1"/>
  <c r="BR45"/>
  <c r="BP45"/>
  <c r="BN45"/>
  <c r="BL45"/>
  <c r="BJ45"/>
  <c r="BH45"/>
  <c r="BF45"/>
  <c r="BD45"/>
  <c r="BB45"/>
  <c r="AZ45"/>
  <c r="AX45"/>
  <c r="AV45"/>
  <c r="AT45"/>
  <c r="AR45"/>
  <c r="AP45"/>
  <c r="AN45"/>
  <c r="AL45"/>
  <c r="AJ45"/>
  <c r="AH45"/>
  <c r="AF45"/>
  <c r="AD45"/>
  <c r="AB45"/>
  <c r="Z45"/>
  <c r="X45"/>
  <c r="V45"/>
  <c r="T45"/>
  <c r="R45"/>
  <c r="P45"/>
  <c r="G45"/>
  <c r="BH48" s="1"/>
  <c r="BQ19"/>
  <c r="BR16"/>
  <c r="BR15"/>
  <c r="BR14"/>
  <c r="BR13"/>
  <c r="BR12"/>
  <c r="BU11"/>
  <c r="BR20"/>
  <c r="BS20" s="1"/>
  <c r="BR19"/>
  <c r="BR21"/>
  <c r="BS21" s="1"/>
  <c r="BR22"/>
  <c r="BS22" s="1"/>
  <c r="BR23"/>
  <c r="BS23" s="1"/>
  <c r="BR24"/>
  <c r="BS24" s="1"/>
  <c r="BR25"/>
  <c r="BS25" s="1"/>
  <c r="BR26"/>
  <c r="BS26" s="1"/>
  <c r="BR27"/>
  <c r="BS27" s="1"/>
  <c r="BR28"/>
  <c r="BS28" s="1"/>
  <c r="BR29"/>
  <c r="BS29" s="1"/>
  <c r="BR30"/>
  <c r="BS30" s="1"/>
  <c r="BR31"/>
  <c r="BS31" s="1"/>
  <c r="BR32"/>
  <c r="BS32" s="1"/>
  <c r="BR33"/>
  <c r="BS33" s="1"/>
  <c r="BR34"/>
  <c r="BS34" s="1"/>
  <c r="BR35"/>
  <c r="BS35" s="1"/>
  <c r="BR36"/>
  <c r="BS36" s="1"/>
  <c r="BR37"/>
  <c r="BS37" s="1"/>
  <c r="BR38"/>
  <c r="BS38" s="1"/>
  <c r="BR39"/>
  <c r="BS39" s="1"/>
  <c r="BR40"/>
  <c r="BS40" s="1"/>
  <c r="BR41"/>
  <c r="BS41" s="1"/>
  <c r="BR42"/>
  <c r="BS42" s="1"/>
  <c r="BR43"/>
  <c r="BN48"/>
  <c r="BL48"/>
  <c r="BP48" l="1"/>
  <c r="BR48"/>
  <c r="BS19"/>
  <c r="BW11"/>
  <c r="BT19"/>
  <c r="BT20"/>
  <c r="BU20" s="1"/>
  <c r="BT21"/>
  <c r="BU21" s="1"/>
  <c r="BT22"/>
  <c r="BU22" s="1"/>
  <c r="BT23"/>
  <c r="BU23" s="1"/>
  <c r="BT24"/>
  <c r="BU24" s="1"/>
  <c r="BT25"/>
  <c r="BU25" s="1"/>
  <c r="BT26"/>
  <c r="BU26" s="1"/>
  <c r="BT27"/>
  <c r="BU27" s="1"/>
  <c r="BT28"/>
  <c r="BU28" s="1"/>
  <c r="BT29"/>
  <c r="BU29" s="1"/>
  <c r="BT30"/>
  <c r="BU30" s="1"/>
  <c r="BT31"/>
  <c r="BU31" s="1"/>
  <c r="BT32"/>
  <c r="BU32" s="1"/>
  <c r="BT33"/>
  <c r="BU33" s="1"/>
  <c r="BT34"/>
  <c r="BU34" s="1"/>
  <c r="BT35"/>
  <c r="BU35" s="1"/>
  <c r="BT36"/>
  <c r="BU36" s="1"/>
  <c r="BT37"/>
  <c r="BU37" s="1"/>
  <c r="BT38"/>
  <c r="BU38" s="1"/>
  <c r="BT39"/>
  <c r="BU39" s="1"/>
  <c r="BT40"/>
  <c r="BU40" s="1"/>
  <c r="BT41"/>
  <c r="BU41" s="1"/>
  <c r="BT42"/>
  <c r="BU42" s="1"/>
  <c r="BT43"/>
  <c r="BU43" s="1"/>
  <c r="BT44"/>
  <c r="D68"/>
  <c r="E67"/>
  <c r="F67"/>
  <c r="A37" i="3"/>
  <c r="AI14" i="2"/>
  <c r="BT16" i="1" s="1"/>
  <c r="AI13" i="2"/>
  <c r="BT15" i="1" s="1"/>
  <c r="AI12" i="2"/>
  <c r="BT14" i="1" s="1"/>
  <c r="AJ9" i="2"/>
  <c r="AI11"/>
  <c r="BT13" i="1" s="1"/>
  <c r="AI10" i="2"/>
  <c r="BT12" i="1" s="1"/>
  <c r="BT45"/>
  <c r="BS43"/>
  <c r="R48"/>
  <c r="N47"/>
  <c r="X48"/>
  <c r="BR47"/>
  <c r="BR49" s="1"/>
  <c r="BR119" s="1"/>
  <c r="K34" i="3" s="1"/>
  <c r="BK47" i="1"/>
  <c r="AV47"/>
  <c r="AS47"/>
  <c r="BB47"/>
  <c r="AU47"/>
  <c r="AF47"/>
  <c r="AC47"/>
  <c r="BY47"/>
  <c r="AL47"/>
  <c r="AE47"/>
  <c r="P47"/>
  <c r="CB47"/>
  <c r="V48"/>
  <c r="V47"/>
  <c r="O47"/>
  <c r="CA47"/>
  <c r="BL47"/>
  <c r="BL49" s="1"/>
  <c r="BL119" s="1"/>
  <c r="K31" i="3" s="1"/>
  <c r="BI47" i="1"/>
  <c r="BU47"/>
  <c r="BX47"/>
  <c r="T48"/>
  <c r="AA47"/>
  <c r="AH47"/>
  <c r="AW47"/>
  <c r="AZ47"/>
  <c r="BO47"/>
  <c r="BV47"/>
  <c r="BA47"/>
  <c r="BD47"/>
  <c r="BS47"/>
  <c r="BZ47"/>
  <c r="BQ47"/>
  <c r="BT47"/>
  <c r="P48"/>
  <c r="W47"/>
  <c r="AD47"/>
  <c r="Y47"/>
  <c r="AB47"/>
  <c r="AQ47"/>
  <c r="AX47"/>
  <c r="BM47"/>
  <c r="BP47"/>
  <c r="BP49" s="1"/>
  <c r="BP119" s="1"/>
  <c r="K33" i="3" s="1"/>
  <c r="CE47" i="1"/>
  <c r="S47"/>
  <c r="Z47"/>
  <c r="AO47"/>
  <c r="AR47"/>
  <c r="BG47"/>
  <c r="BN47"/>
  <c r="BN49" s="1"/>
  <c r="BN119" s="1"/>
  <c r="K32" i="3" s="1"/>
  <c r="CC47" i="1"/>
  <c r="Q47"/>
  <c r="T47"/>
  <c r="T49" s="1"/>
  <c r="T119" s="1"/>
  <c r="K9" i="3" s="1"/>
  <c r="AI47" i="1"/>
  <c r="AP47"/>
  <c r="U47"/>
  <c r="X47"/>
  <c r="X49" s="1"/>
  <c r="X119" s="1"/>
  <c r="K11" i="3" s="1"/>
  <c r="AM47" i="1"/>
  <c r="AT47"/>
  <c r="AK47"/>
  <c r="AN47"/>
  <c r="BC47"/>
  <c r="BJ47"/>
  <c r="BE47"/>
  <c r="BH47"/>
  <c r="BH49" s="1"/>
  <c r="BH119" s="1"/>
  <c r="K29" i="3" s="1"/>
  <c r="BW47" i="1"/>
  <c r="CD47"/>
  <c r="R47"/>
  <c r="R49" s="1"/>
  <c r="R119" s="1"/>
  <c r="AG47"/>
  <c r="AJ47"/>
  <c r="AY47"/>
  <c r="BF47"/>
  <c r="Z48"/>
  <c r="AD48"/>
  <c r="AB48"/>
  <c r="AF48"/>
  <c r="AH48"/>
  <c r="AJ48"/>
  <c r="AL48"/>
  <c r="AN48"/>
  <c r="AP48"/>
  <c r="AR48"/>
  <c r="AT48"/>
  <c r="AZ48"/>
  <c r="AV48"/>
  <c r="AX48"/>
  <c r="BB48"/>
  <c r="BD48"/>
  <c r="BF48"/>
  <c r="BU45"/>
  <c r="BS45"/>
  <c r="BQ45"/>
  <c r="BO45"/>
  <c r="BM45"/>
  <c r="BM48" s="1"/>
  <c r="BK45"/>
  <c r="BI45"/>
  <c r="BI48" s="1"/>
  <c r="BG45"/>
  <c r="BG48" s="1"/>
  <c r="BE45"/>
  <c r="BE48" s="1"/>
  <c r="BC45"/>
  <c r="BC48" s="1"/>
  <c r="BA45"/>
  <c r="BA48" s="1"/>
  <c r="AY45"/>
  <c r="AY48" s="1"/>
  <c r="AW45"/>
  <c r="AW48" s="1"/>
  <c r="AU45"/>
  <c r="AU48" s="1"/>
  <c r="AS45"/>
  <c r="AS48" s="1"/>
  <c r="AQ45"/>
  <c r="AQ48" s="1"/>
  <c r="AO45"/>
  <c r="AO48" s="1"/>
  <c r="AM45"/>
  <c r="AM48" s="1"/>
  <c r="AK45"/>
  <c r="AK48" s="1"/>
  <c r="AI45"/>
  <c r="AI48" s="1"/>
  <c r="AG45"/>
  <c r="AG48" s="1"/>
  <c r="AE45"/>
  <c r="AE48" s="1"/>
  <c r="AC45"/>
  <c r="AC48" s="1"/>
  <c r="AA45"/>
  <c r="AA48" s="1"/>
  <c r="Y45"/>
  <c r="Y48" s="1"/>
  <c r="W45"/>
  <c r="W48" s="1"/>
  <c r="U45"/>
  <c r="U48" s="1"/>
  <c r="S45"/>
  <c r="S48" s="1"/>
  <c r="Q45"/>
  <c r="BQ48"/>
  <c r="BK48"/>
  <c r="BO48"/>
  <c r="BJ48"/>
  <c r="V49" l="1"/>
  <c r="V119" s="1"/>
  <c r="K10" i="3" s="1"/>
  <c r="AD51" i="1"/>
  <c r="AH51"/>
  <c r="AT51"/>
  <c r="BF51"/>
  <c r="X51"/>
  <c r="AN51"/>
  <c r="BH51"/>
  <c r="BN51"/>
  <c r="BP51"/>
  <c r="R51"/>
  <c r="V51"/>
  <c r="Z51"/>
  <c r="AL51"/>
  <c r="AP51"/>
  <c r="AX51"/>
  <c r="BB51"/>
  <c r="AY49"/>
  <c r="AX56"/>
  <c r="AY56" s="1"/>
  <c r="AG49"/>
  <c r="AF56"/>
  <c r="AG56" s="1"/>
  <c r="AI49"/>
  <c r="AH56"/>
  <c r="AI56" s="1"/>
  <c r="P56"/>
  <c r="Q56" s="1"/>
  <c r="CD56"/>
  <c r="CE56" s="1"/>
  <c r="BM49"/>
  <c r="BL56"/>
  <c r="BM56" s="1"/>
  <c r="AQ49"/>
  <c r="AP56"/>
  <c r="AQ56" s="1"/>
  <c r="Y49"/>
  <c r="X56"/>
  <c r="Y56" s="1"/>
  <c r="W49"/>
  <c r="V56"/>
  <c r="W56" s="1"/>
  <c r="BT56"/>
  <c r="BU56" s="1"/>
  <c r="CG47"/>
  <c r="AC49"/>
  <c r="AB56"/>
  <c r="AC56" s="1"/>
  <c r="AU49"/>
  <c r="AT56"/>
  <c r="AU56" s="1"/>
  <c r="AS49"/>
  <c r="AR56"/>
  <c r="AS56" s="1"/>
  <c r="BK49"/>
  <c r="BJ56"/>
  <c r="BK56" s="1"/>
  <c r="A38" i="3"/>
  <c r="BU68" i="1"/>
  <c r="BQ68"/>
  <c r="BM68"/>
  <c r="BI68"/>
  <c r="BE68"/>
  <c r="BA68"/>
  <c r="AW68"/>
  <c r="AS68"/>
  <c r="AO68"/>
  <c r="AK68"/>
  <c r="AG68"/>
  <c r="AC68"/>
  <c r="Y68"/>
  <c r="U68"/>
  <c r="Q68"/>
  <c r="F68"/>
  <c r="D69"/>
  <c r="BW68"/>
  <c r="BS68"/>
  <c r="BO68"/>
  <c r="BK68"/>
  <c r="BG68"/>
  <c r="BC68"/>
  <c r="AY68"/>
  <c r="AU68"/>
  <c r="AQ68"/>
  <c r="AM68"/>
  <c r="AI68"/>
  <c r="AE68"/>
  <c r="AA68"/>
  <c r="W68"/>
  <c r="S68"/>
  <c r="E68"/>
  <c r="BU19"/>
  <c r="BT48"/>
  <c r="BY11"/>
  <c r="BV20"/>
  <c r="BW20" s="1"/>
  <c r="BV19"/>
  <c r="BV21"/>
  <c r="BW21" s="1"/>
  <c r="BV22"/>
  <c r="BW22" s="1"/>
  <c r="BV23"/>
  <c r="BW23" s="1"/>
  <c r="BV24"/>
  <c r="BW24" s="1"/>
  <c r="BV25"/>
  <c r="BW25" s="1"/>
  <c r="BV26"/>
  <c r="BW26" s="1"/>
  <c r="BV27"/>
  <c r="BW27" s="1"/>
  <c r="BV28"/>
  <c r="BW28" s="1"/>
  <c r="BV29"/>
  <c r="BW29" s="1"/>
  <c r="BV30"/>
  <c r="BW30" s="1"/>
  <c r="BV31"/>
  <c r="BW31" s="1"/>
  <c r="BV32"/>
  <c r="BW32" s="1"/>
  <c r="BV33"/>
  <c r="BW33" s="1"/>
  <c r="BV34"/>
  <c r="BW34" s="1"/>
  <c r="BV35"/>
  <c r="BW35" s="1"/>
  <c r="BV36"/>
  <c r="BW36" s="1"/>
  <c r="BV37"/>
  <c r="BW37" s="1"/>
  <c r="BV38"/>
  <c r="BW38" s="1"/>
  <c r="BV39"/>
  <c r="BW39" s="1"/>
  <c r="BV40"/>
  <c r="BW40" s="1"/>
  <c r="BV41"/>
  <c r="BW41" s="1"/>
  <c r="BV42"/>
  <c r="BW42" s="1"/>
  <c r="BV43"/>
  <c r="BV44"/>
  <c r="BW44" s="1"/>
  <c r="BV45"/>
  <c r="BW45" s="1"/>
  <c r="BJ49"/>
  <c r="BJ119" s="1"/>
  <c r="K30" i="3" s="1"/>
  <c r="AN49" i="1"/>
  <c r="AN119" s="1"/>
  <c r="K19" i="3" s="1"/>
  <c r="AT49" i="1"/>
  <c r="AT119" s="1"/>
  <c r="K22" i="3" s="1"/>
  <c r="AR49" i="1"/>
  <c r="AR119" s="1"/>
  <c r="K21" i="3" s="1"/>
  <c r="Z49" i="1"/>
  <c r="Z119" s="1"/>
  <c r="K12" i="3" s="1"/>
  <c r="BT49" i="1"/>
  <c r="BT119" s="1"/>
  <c r="K35" i="3" s="1"/>
  <c r="BD49" i="1"/>
  <c r="BD119" s="1"/>
  <c r="K27" i="3" s="1"/>
  <c r="AZ49" i="1"/>
  <c r="AZ119" s="1"/>
  <c r="K25" i="3" s="1"/>
  <c r="AH49" i="1"/>
  <c r="AH119" s="1"/>
  <c r="K16" i="3" s="1"/>
  <c r="P49" i="1"/>
  <c r="P119" s="1"/>
  <c r="AL49"/>
  <c r="AL119" s="1"/>
  <c r="K18" i="3" s="1"/>
  <c r="BJ51" i="1"/>
  <c r="Q48"/>
  <c r="T51"/>
  <c r="AB51"/>
  <c r="AF51"/>
  <c r="AJ51"/>
  <c r="AR51"/>
  <c r="AV51"/>
  <c r="AZ51"/>
  <c r="BD51"/>
  <c r="BL51"/>
  <c r="BV56"/>
  <c r="BW56" s="1"/>
  <c r="BE49"/>
  <c r="BD56"/>
  <c r="BE56" s="1"/>
  <c r="BC49"/>
  <c r="BB56"/>
  <c r="BC56" s="1"/>
  <c r="AK49"/>
  <c r="AJ56"/>
  <c r="AK56" s="1"/>
  <c r="AM49"/>
  <c r="AL56"/>
  <c r="AM56" s="1"/>
  <c r="U49"/>
  <c r="T56"/>
  <c r="U56" s="1"/>
  <c r="CB56"/>
  <c r="CC56" s="1"/>
  <c r="BG49"/>
  <c r="BF56"/>
  <c r="BG56" s="1"/>
  <c r="AO49"/>
  <c r="AN56"/>
  <c r="AO56" s="1"/>
  <c r="S49"/>
  <c r="R56"/>
  <c r="S56" s="1"/>
  <c r="BQ49"/>
  <c r="BP56"/>
  <c r="BQ56" s="1"/>
  <c r="BR56"/>
  <c r="BS56" s="1"/>
  <c r="BA49"/>
  <c r="AZ56"/>
  <c r="BA56" s="1"/>
  <c r="BO49"/>
  <c r="BN56"/>
  <c r="BO56" s="1"/>
  <c r="AW49"/>
  <c r="AV56"/>
  <c r="AW56" s="1"/>
  <c r="AA49"/>
  <c r="Z56"/>
  <c r="AA56" s="1"/>
  <c r="BI49"/>
  <c r="BH56"/>
  <c r="BI56" s="1"/>
  <c r="BZ56"/>
  <c r="CA56" s="1"/>
  <c r="AE49"/>
  <c r="AD56"/>
  <c r="AE56" s="1"/>
  <c r="BX56"/>
  <c r="BY56" s="1"/>
  <c r="AJ14" i="2"/>
  <c r="BV16" i="1" s="1"/>
  <c r="AJ11" i="2"/>
  <c r="BV13" i="1" s="1"/>
  <c r="AJ10" i="2"/>
  <c r="BV12" i="1" s="1"/>
  <c r="AJ13" i="2"/>
  <c r="BV15" i="1" s="1"/>
  <c r="AJ12" i="2"/>
  <c r="BV14" i="1" s="1"/>
  <c r="AK9" i="2"/>
  <c r="BU44" i="1"/>
  <c r="BF49"/>
  <c r="BF119" s="1"/>
  <c r="K28" i="3" s="1"/>
  <c r="AJ49" i="1"/>
  <c r="AJ119" s="1"/>
  <c r="K17" i="3" s="1"/>
  <c r="AP49" i="1"/>
  <c r="AP119" s="1"/>
  <c r="K20" i="3" s="1"/>
  <c r="AX49" i="1"/>
  <c r="AX119" s="1"/>
  <c r="K24" i="3" s="1"/>
  <c r="AB49" i="1"/>
  <c r="AB119" s="1"/>
  <c r="K13" i="3" s="1"/>
  <c r="AD49" i="1"/>
  <c r="AD119" s="1"/>
  <c r="K14" i="3" s="1"/>
  <c r="AF49" i="1"/>
  <c r="AF119" s="1"/>
  <c r="K15" i="3" s="1"/>
  <c r="BB49" i="1"/>
  <c r="BB119" s="1"/>
  <c r="K26" i="3" s="1"/>
  <c r="AV49" i="1"/>
  <c r="AV119" s="1"/>
  <c r="K23" i="3" s="1"/>
  <c r="BS48" i="1"/>
  <c r="AK13" i="2" l="1"/>
  <c r="AK12"/>
  <c r="AL9"/>
  <c r="AK14"/>
  <c r="AK11"/>
  <c r="AK10"/>
  <c r="BD52" i="1"/>
  <c r="BE52" s="1"/>
  <c r="BD53"/>
  <c r="BE51"/>
  <c r="AV52"/>
  <c r="AW52" s="1"/>
  <c r="AW51"/>
  <c r="AJ52"/>
  <c r="AK52" s="1"/>
  <c r="AJ53"/>
  <c r="AK51"/>
  <c r="AB52"/>
  <c r="AC52" s="1"/>
  <c r="AC51"/>
  <c r="BJ52"/>
  <c r="BK52" s="1"/>
  <c r="BJ53"/>
  <c r="BK51"/>
  <c r="BV48"/>
  <c r="BV49" s="1"/>
  <c r="BV119" s="1"/>
  <c r="K36" i="3" s="1"/>
  <c r="BW19" i="1"/>
  <c r="CA11"/>
  <c r="BX16"/>
  <c r="BX15"/>
  <c r="BX14"/>
  <c r="BX13"/>
  <c r="BX12"/>
  <c r="BX19"/>
  <c r="BX20"/>
  <c r="BY20" s="1"/>
  <c r="BX21"/>
  <c r="BY21" s="1"/>
  <c r="BX22"/>
  <c r="BY22" s="1"/>
  <c r="BX23"/>
  <c r="BY23" s="1"/>
  <c r="BX24"/>
  <c r="BY24" s="1"/>
  <c r="BX25"/>
  <c r="BY25" s="1"/>
  <c r="BX26"/>
  <c r="BY26" s="1"/>
  <c r="BX27"/>
  <c r="BY27" s="1"/>
  <c r="BX28"/>
  <c r="BY28" s="1"/>
  <c r="BX29"/>
  <c r="BY29" s="1"/>
  <c r="BX30"/>
  <c r="BY30" s="1"/>
  <c r="BX31"/>
  <c r="BY31" s="1"/>
  <c r="BX32"/>
  <c r="BY32" s="1"/>
  <c r="BX33"/>
  <c r="BY33" s="1"/>
  <c r="BX34"/>
  <c r="BY34" s="1"/>
  <c r="BX35"/>
  <c r="BY35" s="1"/>
  <c r="BX36"/>
  <c r="BY36" s="1"/>
  <c r="BX37"/>
  <c r="BY37" s="1"/>
  <c r="BX38"/>
  <c r="BY38" s="1"/>
  <c r="BX39"/>
  <c r="BY39" s="1"/>
  <c r="BX40"/>
  <c r="BY40" s="1"/>
  <c r="BX41"/>
  <c r="BY41" s="1"/>
  <c r="BX42"/>
  <c r="BY42" s="1"/>
  <c r="BX43"/>
  <c r="BY43" s="1"/>
  <c r="BX44"/>
  <c r="BX45"/>
  <c r="BY45" s="1"/>
  <c r="D70"/>
  <c r="CA69"/>
  <c r="BW69"/>
  <c r="BS69"/>
  <c r="BO69"/>
  <c r="BK69"/>
  <c r="BG69"/>
  <c r="BC69"/>
  <c r="AY69"/>
  <c r="AU69"/>
  <c r="AQ69"/>
  <c r="AM69"/>
  <c r="AI69"/>
  <c r="AE69"/>
  <c r="AA69"/>
  <c r="W69"/>
  <c r="S69"/>
  <c r="E69"/>
  <c r="BY69"/>
  <c r="BU69"/>
  <c r="BQ69"/>
  <c r="BM69"/>
  <c r="BI69"/>
  <c r="BE69"/>
  <c r="BA69"/>
  <c r="AW69"/>
  <c r="AS69"/>
  <c r="AO69"/>
  <c r="AK69"/>
  <c r="AG69"/>
  <c r="AC69"/>
  <c r="Y69"/>
  <c r="U69"/>
  <c r="Q69"/>
  <c r="F69"/>
  <c r="A39" i="3"/>
  <c r="BB52" i="1"/>
  <c r="BC52" s="1"/>
  <c r="BB53"/>
  <c r="BC51"/>
  <c r="AP52"/>
  <c r="AQ52" s="1"/>
  <c r="AQ51"/>
  <c r="Z52"/>
  <c r="AA52" s="1"/>
  <c r="AA51"/>
  <c r="R52"/>
  <c r="S52" s="1"/>
  <c r="S51"/>
  <c r="BN52"/>
  <c r="BO52" s="1"/>
  <c r="BN53"/>
  <c r="BO51"/>
  <c r="AN52"/>
  <c r="AO52" s="1"/>
  <c r="AO51"/>
  <c r="BF52"/>
  <c r="BG52" s="1"/>
  <c r="BG51"/>
  <c r="AH52"/>
  <c r="AI52" s="1"/>
  <c r="AI51"/>
  <c r="AI53" s="1"/>
  <c r="BX60"/>
  <c r="BY60" s="1"/>
  <c r="AD60"/>
  <c r="AE60" s="1"/>
  <c r="BZ60"/>
  <c r="CA60" s="1"/>
  <c r="BH60"/>
  <c r="BI60" s="1"/>
  <c r="Z60"/>
  <c r="AA60" s="1"/>
  <c r="AV60"/>
  <c r="AW60" s="1"/>
  <c r="BN60"/>
  <c r="BO60" s="1"/>
  <c r="AZ60"/>
  <c r="BA60" s="1"/>
  <c r="BR60"/>
  <c r="BS60" s="1"/>
  <c r="BP60"/>
  <c r="BQ60" s="1"/>
  <c r="R60"/>
  <c r="S60" s="1"/>
  <c r="AN60"/>
  <c r="AO60" s="1"/>
  <c r="BF60"/>
  <c r="BG60" s="1"/>
  <c r="CB60"/>
  <c r="CC60" s="1"/>
  <c r="T60"/>
  <c r="U60" s="1"/>
  <c r="AL60"/>
  <c r="AM60" s="1"/>
  <c r="AJ60"/>
  <c r="AK60" s="1"/>
  <c r="BB60"/>
  <c r="BC60" s="1"/>
  <c r="BD60"/>
  <c r="BE60" s="1"/>
  <c r="BV60"/>
  <c r="BW60" s="1"/>
  <c r="BJ60"/>
  <c r="BK60" s="1"/>
  <c r="AR60"/>
  <c r="AS60" s="1"/>
  <c r="AT60"/>
  <c r="AU60" s="1"/>
  <c r="AB60"/>
  <c r="AC60" s="1"/>
  <c r="Q49"/>
  <c r="BR51"/>
  <c r="BL52"/>
  <c r="BM52" s="1"/>
  <c r="BL53"/>
  <c r="BM51"/>
  <c r="BM53" s="1"/>
  <c r="AZ52"/>
  <c r="BA52" s="1"/>
  <c r="BA51"/>
  <c r="AR52"/>
  <c r="AS52" s="1"/>
  <c r="AS51"/>
  <c r="AF52"/>
  <c r="AG52" s="1"/>
  <c r="AG51"/>
  <c r="AG53" s="1"/>
  <c r="T52"/>
  <c r="U52" s="1"/>
  <c r="T53"/>
  <c r="U51"/>
  <c r="P51"/>
  <c r="BW43"/>
  <c r="O56"/>
  <c r="AX52"/>
  <c r="AY52" s="1"/>
  <c r="AX53"/>
  <c r="AY51"/>
  <c r="AY53" s="1"/>
  <c r="AL52"/>
  <c r="AM52" s="1"/>
  <c r="AM51"/>
  <c r="V52"/>
  <c r="W52" s="1"/>
  <c r="W51"/>
  <c r="W53" s="1"/>
  <c r="BP52"/>
  <c r="BQ52" s="1"/>
  <c r="BQ51"/>
  <c r="BH52"/>
  <c r="BI52" s="1"/>
  <c r="BH53"/>
  <c r="BI51"/>
  <c r="X52"/>
  <c r="Y52" s="1"/>
  <c r="Y51"/>
  <c r="AT52"/>
  <c r="AU52" s="1"/>
  <c r="AU51"/>
  <c r="AD52"/>
  <c r="AE52" s="1"/>
  <c r="AE51"/>
  <c r="BS49"/>
  <c r="BU48"/>
  <c r="BY68"/>
  <c r="BT60"/>
  <c r="BU60" s="1"/>
  <c r="V60"/>
  <c r="W60" s="1"/>
  <c r="X60"/>
  <c r="Y60" s="1"/>
  <c r="AP60"/>
  <c r="AQ60" s="1"/>
  <c r="BL60"/>
  <c r="BM60" s="1"/>
  <c r="CD60"/>
  <c r="CE60" s="1"/>
  <c r="P60"/>
  <c r="Q60" s="1"/>
  <c r="AH60"/>
  <c r="AI60" s="1"/>
  <c r="AF60"/>
  <c r="AG60" s="1"/>
  <c r="AX60"/>
  <c r="AY60" s="1"/>
  <c r="AT53" l="1"/>
  <c r="Y53"/>
  <c r="V53"/>
  <c r="AR53"/>
  <c r="BF53"/>
  <c r="Z53"/>
  <c r="AQ53"/>
  <c r="O60"/>
  <c r="BT51"/>
  <c r="BU49"/>
  <c r="AE53"/>
  <c r="X67"/>
  <c r="Y67" s="1"/>
  <c r="X57"/>
  <c r="Y57" s="1"/>
  <c r="Y58" s="1"/>
  <c r="BQ53"/>
  <c r="AM53"/>
  <c r="AF67"/>
  <c r="AG67" s="1"/>
  <c r="AF57"/>
  <c r="AG57" s="1"/>
  <c r="AG58" s="1"/>
  <c r="BA53"/>
  <c r="AH67"/>
  <c r="AI67" s="1"/>
  <c r="AH57"/>
  <c r="AI57" s="1"/>
  <c r="AH61" s="1"/>
  <c r="AI61" s="1"/>
  <c r="AI62" s="1"/>
  <c r="AO53"/>
  <c r="S53"/>
  <c r="AP67"/>
  <c r="AQ67" s="1"/>
  <c r="AP57"/>
  <c r="AQ57" s="1"/>
  <c r="AP61" s="1"/>
  <c r="AQ61" s="1"/>
  <c r="AQ62" s="1"/>
  <c r="BY19"/>
  <c r="BX48"/>
  <c r="BX49" s="1"/>
  <c r="BX119" s="1"/>
  <c r="K37" i="3" s="1"/>
  <c r="CC11" i="1"/>
  <c r="BZ20"/>
  <c r="CA20" s="1"/>
  <c r="BZ19"/>
  <c r="BZ21"/>
  <c r="CA21" s="1"/>
  <c r="BZ22"/>
  <c r="CA22" s="1"/>
  <c r="BZ23"/>
  <c r="CA23" s="1"/>
  <c r="BZ24"/>
  <c r="CA24" s="1"/>
  <c r="BZ25"/>
  <c r="CA25" s="1"/>
  <c r="BZ26"/>
  <c r="CA26" s="1"/>
  <c r="BZ27"/>
  <c r="CA27" s="1"/>
  <c r="BZ28"/>
  <c r="CA28" s="1"/>
  <c r="BZ29"/>
  <c r="CA29" s="1"/>
  <c r="BZ30"/>
  <c r="CA30" s="1"/>
  <c r="BZ31"/>
  <c r="CA31" s="1"/>
  <c r="BZ32"/>
  <c r="CA32" s="1"/>
  <c r="BZ33"/>
  <c r="CA33" s="1"/>
  <c r="BZ34"/>
  <c r="CA34" s="1"/>
  <c r="BZ35"/>
  <c r="CA35" s="1"/>
  <c r="BZ36"/>
  <c r="CA36" s="1"/>
  <c r="BZ37"/>
  <c r="CA37" s="1"/>
  <c r="BZ38"/>
  <c r="CA38" s="1"/>
  <c r="BZ39"/>
  <c r="CA39" s="1"/>
  <c r="BZ40"/>
  <c r="CA40" s="1"/>
  <c r="BZ41"/>
  <c r="CA41" s="1"/>
  <c r="BZ42"/>
  <c r="CA42" s="1"/>
  <c r="BZ43"/>
  <c r="BZ44"/>
  <c r="CA44" s="1"/>
  <c r="BZ45"/>
  <c r="CA45" s="1"/>
  <c r="CA68"/>
  <c r="AC53"/>
  <c r="AW53"/>
  <c r="AU53"/>
  <c r="BI53"/>
  <c r="V67"/>
  <c r="W67" s="1"/>
  <c r="V57"/>
  <c r="W57" s="1"/>
  <c r="V61" s="1"/>
  <c r="W61" s="1"/>
  <c r="W62" s="1"/>
  <c r="AX67"/>
  <c r="AY67" s="1"/>
  <c r="AX57"/>
  <c r="AY57" s="1"/>
  <c r="CG56"/>
  <c r="P52"/>
  <c r="Q52" s="1"/>
  <c r="Q51"/>
  <c r="U53"/>
  <c r="AS53"/>
  <c r="BL67"/>
  <c r="BM67" s="1"/>
  <c r="BL57"/>
  <c r="BM57" s="1"/>
  <c r="BL61" s="1"/>
  <c r="BM61" s="1"/>
  <c r="BM62" s="1"/>
  <c r="BR52"/>
  <c r="BS52" s="1"/>
  <c r="BR53"/>
  <c r="BS51"/>
  <c r="BG53"/>
  <c r="BO53"/>
  <c r="AA53"/>
  <c r="BC53"/>
  <c r="A40" i="3"/>
  <c r="BY70" i="1"/>
  <c r="BU70"/>
  <c r="BQ70"/>
  <c r="BM70"/>
  <c r="BI70"/>
  <c r="BE70"/>
  <c r="BA70"/>
  <c r="AW70"/>
  <c r="AS70"/>
  <c r="AO70"/>
  <c r="AK70"/>
  <c r="AG70"/>
  <c r="AC70"/>
  <c r="Y70"/>
  <c r="U70"/>
  <c r="Q70"/>
  <c r="F70"/>
  <c r="D71"/>
  <c r="CA70"/>
  <c r="BW70"/>
  <c r="BS70"/>
  <c r="BO70"/>
  <c r="BK70"/>
  <c r="BG70"/>
  <c r="BC70"/>
  <c r="AY70"/>
  <c r="AU70"/>
  <c r="AQ70"/>
  <c r="AM70"/>
  <c r="AI70"/>
  <c r="AE70"/>
  <c r="AA70"/>
  <c r="W70"/>
  <c r="S70"/>
  <c r="E70"/>
  <c r="BY44"/>
  <c r="BK53"/>
  <c r="AK53"/>
  <c r="BE53"/>
  <c r="AL14" i="2"/>
  <c r="BZ16" i="1" s="1"/>
  <c r="AL11" i="2"/>
  <c r="BZ13" i="1" s="1"/>
  <c r="AL10" i="2"/>
  <c r="BZ12" i="1" s="1"/>
  <c r="AL13" i="2"/>
  <c r="BZ15" i="1" s="1"/>
  <c r="AL12" i="2"/>
  <c r="BZ14" i="1" s="1"/>
  <c r="AM9" i="2"/>
  <c r="AD53" i="1"/>
  <c r="X53"/>
  <c r="BP53"/>
  <c r="AL53"/>
  <c r="AF53"/>
  <c r="AZ53"/>
  <c r="AH53"/>
  <c r="AN53"/>
  <c r="R53"/>
  <c r="AP53"/>
  <c r="BW48"/>
  <c r="AB53"/>
  <c r="AV53"/>
  <c r="P53" l="1"/>
  <c r="AF61"/>
  <c r="AG61" s="1"/>
  <c r="BV51"/>
  <c r="BW49"/>
  <c r="AM14" i="2"/>
  <c r="AM13"/>
  <c r="AM12"/>
  <c r="AN9"/>
  <c r="AM11"/>
  <c r="AM10"/>
  <c r="D72" i="1"/>
  <c r="CA71"/>
  <c r="BW71"/>
  <c r="BS71"/>
  <c r="BO71"/>
  <c r="BK71"/>
  <c r="BG71"/>
  <c r="BC71"/>
  <c r="AY71"/>
  <c r="AU71"/>
  <c r="AQ71"/>
  <c r="AM71"/>
  <c r="AI71"/>
  <c r="AE71"/>
  <c r="AA71"/>
  <c r="W71"/>
  <c r="S71"/>
  <c r="E71"/>
  <c r="CC71"/>
  <c r="BY71"/>
  <c r="BU71"/>
  <c r="BQ71"/>
  <c r="BM71"/>
  <c r="BI71"/>
  <c r="BE71"/>
  <c r="BA71"/>
  <c r="AW71"/>
  <c r="AS71"/>
  <c r="AO71"/>
  <c r="AK71"/>
  <c r="AG71"/>
  <c r="AC71"/>
  <c r="Y71"/>
  <c r="U71"/>
  <c r="Q71"/>
  <c r="F71"/>
  <c r="BS53"/>
  <c r="Q53"/>
  <c r="W58"/>
  <c r="BH67"/>
  <c r="BI67" s="1"/>
  <c r="BH57"/>
  <c r="BI57" s="1"/>
  <c r="AT67"/>
  <c r="AU67" s="1"/>
  <c r="AT57"/>
  <c r="AU57" s="1"/>
  <c r="BZ48"/>
  <c r="BZ49" s="1"/>
  <c r="BZ119" s="1"/>
  <c r="K38" i="3" s="1"/>
  <c r="CA19" i="1"/>
  <c r="CE11"/>
  <c r="CB16"/>
  <c r="CB15"/>
  <c r="CB14"/>
  <c r="CB13"/>
  <c r="CB12"/>
  <c r="CB19"/>
  <c r="CB20"/>
  <c r="CC20" s="1"/>
  <c r="CB21"/>
  <c r="CC21" s="1"/>
  <c r="CB22"/>
  <c r="CC22" s="1"/>
  <c r="CB23"/>
  <c r="CC23" s="1"/>
  <c r="CB24"/>
  <c r="CC24" s="1"/>
  <c r="CB25"/>
  <c r="CC25" s="1"/>
  <c r="CB26"/>
  <c r="CC26" s="1"/>
  <c r="CB27"/>
  <c r="CC27" s="1"/>
  <c r="CB28"/>
  <c r="CC28" s="1"/>
  <c r="CB29"/>
  <c r="CC29" s="1"/>
  <c r="CB30"/>
  <c r="CC30" s="1"/>
  <c r="CB31"/>
  <c r="CC31" s="1"/>
  <c r="CB32"/>
  <c r="CC32" s="1"/>
  <c r="CB33"/>
  <c r="CC33" s="1"/>
  <c r="CB34"/>
  <c r="CC34" s="1"/>
  <c r="CB35"/>
  <c r="CC35" s="1"/>
  <c r="CB36"/>
  <c r="CC36" s="1"/>
  <c r="CB37"/>
  <c r="CC37" s="1"/>
  <c r="CB38"/>
  <c r="CC38" s="1"/>
  <c r="CB39"/>
  <c r="CC39" s="1"/>
  <c r="CB40"/>
  <c r="CC40" s="1"/>
  <c r="CB41"/>
  <c r="CC41" s="1"/>
  <c r="CB42"/>
  <c r="CC42" s="1"/>
  <c r="CB43"/>
  <c r="CC43" s="1"/>
  <c r="CB44"/>
  <c r="CB45"/>
  <c r="CC45" s="1"/>
  <c r="CC68"/>
  <c r="CC69"/>
  <c r="AQ58"/>
  <c r="R67"/>
  <c r="S67" s="1"/>
  <c r="R61"/>
  <c r="S61" s="1"/>
  <c r="S62" s="1"/>
  <c r="R57"/>
  <c r="S57" s="1"/>
  <c r="AN67"/>
  <c r="AO67" s="1"/>
  <c r="AN57"/>
  <c r="AO57" s="1"/>
  <c r="AN61" s="1"/>
  <c r="AO61" s="1"/>
  <c r="AO62" s="1"/>
  <c r="AL67"/>
  <c r="AM67" s="1"/>
  <c r="AL61"/>
  <c r="AM61" s="1"/>
  <c r="AM62" s="1"/>
  <c r="AL57"/>
  <c r="AM57" s="1"/>
  <c r="BP67"/>
  <c r="BQ67" s="1"/>
  <c r="BP57"/>
  <c r="BQ57" s="1"/>
  <c r="BP61" s="1"/>
  <c r="BQ61" s="1"/>
  <c r="BQ62" s="1"/>
  <c r="CC70"/>
  <c r="AX61"/>
  <c r="AY61" s="1"/>
  <c r="AY62" s="1"/>
  <c r="X61"/>
  <c r="Y61" s="1"/>
  <c r="BD67"/>
  <c r="BE67" s="1"/>
  <c r="BD57"/>
  <c r="BE57" s="1"/>
  <c r="BE58" s="1"/>
  <c r="AJ67"/>
  <c r="AK67" s="1"/>
  <c r="AJ57"/>
  <c r="AK57" s="1"/>
  <c r="AK58" s="1"/>
  <c r="BJ67"/>
  <c r="BK67" s="1"/>
  <c r="BJ57"/>
  <c r="BK57" s="1"/>
  <c r="BK58" s="1"/>
  <c r="BB67"/>
  <c r="BC67" s="1"/>
  <c r="BB57"/>
  <c r="BC57" s="1"/>
  <c r="BB61" s="1"/>
  <c r="BC61" s="1"/>
  <c r="BC62" s="1"/>
  <c r="Z67"/>
  <c r="AA67" s="1"/>
  <c r="Z61"/>
  <c r="AA61" s="1"/>
  <c r="AA62" s="1"/>
  <c r="Z57"/>
  <c r="AA57" s="1"/>
  <c r="AA58" s="1"/>
  <c r="AA64"/>
  <c r="BN67"/>
  <c r="BO67" s="1"/>
  <c r="BN61"/>
  <c r="BO61" s="1"/>
  <c r="BO62" s="1"/>
  <c r="BN57"/>
  <c r="BO57" s="1"/>
  <c r="BO58" s="1"/>
  <c r="BO64"/>
  <c r="BF67"/>
  <c r="BG67" s="1"/>
  <c r="BF61"/>
  <c r="BG61" s="1"/>
  <c r="BG62" s="1"/>
  <c r="BF57"/>
  <c r="BG57" s="1"/>
  <c r="BG58" s="1"/>
  <c r="BG64"/>
  <c r="BM58"/>
  <c r="AR67"/>
  <c r="AS67" s="1"/>
  <c r="AR57"/>
  <c r="AS57" s="1"/>
  <c r="AR61" s="1"/>
  <c r="AS61" s="1"/>
  <c r="AS62" s="1"/>
  <c r="T67"/>
  <c r="U67" s="1"/>
  <c r="T61"/>
  <c r="U61" s="1"/>
  <c r="U62" s="1"/>
  <c r="T57"/>
  <c r="U57" s="1"/>
  <c r="U58" s="1"/>
  <c r="U64"/>
  <c r="AY58"/>
  <c r="AV67"/>
  <c r="AW67" s="1"/>
  <c r="AV57"/>
  <c r="AW57" s="1"/>
  <c r="AV61" s="1"/>
  <c r="AW61" s="1"/>
  <c r="AW62" s="1"/>
  <c r="AB67"/>
  <c r="AC67" s="1"/>
  <c r="AB61"/>
  <c r="AC61" s="1"/>
  <c r="AC62" s="1"/>
  <c r="AB57"/>
  <c r="AC57" s="1"/>
  <c r="CA43"/>
  <c r="AI58"/>
  <c r="AZ67"/>
  <c r="BA67" s="1"/>
  <c r="AZ57"/>
  <c r="BA57" s="1"/>
  <c r="AZ61" s="1"/>
  <c r="BA61" s="1"/>
  <c r="BA62" s="1"/>
  <c r="AD67"/>
  <c r="AE67" s="1"/>
  <c r="AD61"/>
  <c r="AE61" s="1"/>
  <c r="AE62" s="1"/>
  <c r="AD57"/>
  <c r="AE57" s="1"/>
  <c r="BT52"/>
  <c r="BU52" s="1"/>
  <c r="BU51"/>
  <c r="CG60"/>
  <c r="BY48"/>
  <c r="AG62" l="1"/>
  <c r="AG64" s="1"/>
  <c r="BT53"/>
  <c r="AY64"/>
  <c r="BJ61"/>
  <c r="BK61" s="1"/>
  <c r="BK62" s="1"/>
  <c r="AJ61"/>
  <c r="AK61" s="1"/>
  <c r="AK62" s="1"/>
  <c r="BD61"/>
  <c r="BE61" s="1"/>
  <c r="BE62" s="1"/>
  <c r="AI64"/>
  <c r="AX104"/>
  <c r="AY104" s="1"/>
  <c r="T104"/>
  <c r="U104" s="1"/>
  <c r="T113"/>
  <c r="U113" s="1"/>
  <c r="BM64"/>
  <c r="BF104"/>
  <c r="BG104" s="1"/>
  <c r="BN104"/>
  <c r="BO104" s="1"/>
  <c r="Z104"/>
  <c r="AA104" s="1"/>
  <c r="Y62"/>
  <c r="AQ64"/>
  <c r="CC19"/>
  <c r="CB48"/>
  <c r="CB49" s="1"/>
  <c r="CB119" s="1"/>
  <c r="K39" i="3" s="1"/>
  <c r="CD20" i="1"/>
  <c r="CE20" s="1"/>
  <c r="O20" s="1"/>
  <c r="CG20" s="1"/>
  <c r="N20" s="1"/>
  <c r="CD19"/>
  <c r="CD21"/>
  <c r="CE21" s="1"/>
  <c r="O21" s="1"/>
  <c r="CG21" s="1"/>
  <c r="N21" s="1"/>
  <c r="CD22"/>
  <c r="CE22" s="1"/>
  <c r="O22" s="1"/>
  <c r="CG22" s="1"/>
  <c r="N22" s="1"/>
  <c r="CD23"/>
  <c r="CE23" s="1"/>
  <c r="O23" s="1"/>
  <c r="CG23" s="1"/>
  <c r="N23" s="1"/>
  <c r="CD24"/>
  <c r="CE24" s="1"/>
  <c r="O24" s="1"/>
  <c r="CG24" s="1"/>
  <c r="N24" s="1"/>
  <c r="CD25"/>
  <c r="CE25" s="1"/>
  <c r="O25" s="1"/>
  <c r="CG25" s="1"/>
  <c r="N25" s="1"/>
  <c r="CD26"/>
  <c r="CE26" s="1"/>
  <c r="O26" s="1"/>
  <c r="CG26" s="1"/>
  <c r="N26" s="1"/>
  <c r="CD27"/>
  <c r="CE27" s="1"/>
  <c r="O27" s="1"/>
  <c r="CG27" s="1"/>
  <c r="N27" s="1"/>
  <c r="CD28"/>
  <c r="CE28" s="1"/>
  <c r="O28" s="1"/>
  <c r="CG28" s="1"/>
  <c r="N28" s="1"/>
  <c r="CD29"/>
  <c r="CE29" s="1"/>
  <c r="O29" s="1"/>
  <c r="CG29" s="1"/>
  <c r="N29" s="1"/>
  <c r="CD30"/>
  <c r="CE30" s="1"/>
  <c r="O30" s="1"/>
  <c r="CG30" s="1"/>
  <c r="N30" s="1"/>
  <c r="CD31"/>
  <c r="CE31" s="1"/>
  <c r="O31" s="1"/>
  <c r="CG31" s="1"/>
  <c r="N31" s="1"/>
  <c r="CD32"/>
  <c r="CE32" s="1"/>
  <c r="O32" s="1"/>
  <c r="CG32" s="1"/>
  <c r="N32" s="1"/>
  <c r="CD33"/>
  <c r="CE33" s="1"/>
  <c r="O33" s="1"/>
  <c r="CG33" s="1"/>
  <c r="N33" s="1"/>
  <c r="CD34"/>
  <c r="CE34" s="1"/>
  <c r="O34" s="1"/>
  <c r="CG34" s="1"/>
  <c r="N34" s="1"/>
  <c r="CD35"/>
  <c r="CE35" s="1"/>
  <c r="O35" s="1"/>
  <c r="CG35" s="1"/>
  <c r="N35" s="1"/>
  <c r="CD36"/>
  <c r="CE36" s="1"/>
  <c r="O36" s="1"/>
  <c r="CG36" s="1"/>
  <c r="N36" s="1"/>
  <c r="CD37"/>
  <c r="CE37" s="1"/>
  <c r="O37" s="1"/>
  <c r="CG37" s="1"/>
  <c r="N37" s="1"/>
  <c r="CD38"/>
  <c r="CE38" s="1"/>
  <c r="O38" s="1"/>
  <c r="CG38" s="1"/>
  <c r="N38" s="1"/>
  <c r="CD39"/>
  <c r="CE39" s="1"/>
  <c r="O39" s="1"/>
  <c r="CG39" s="1"/>
  <c r="N39" s="1"/>
  <c r="CD40"/>
  <c r="CE40" s="1"/>
  <c r="O40" s="1"/>
  <c r="CG40" s="1"/>
  <c r="N40" s="1"/>
  <c r="CD41"/>
  <c r="CE41" s="1"/>
  <c r="O41" s="1"/>
  <c r="CG41" s="1"/>
  <c r="N41" s="1"/>
  <c r="CD42"/>
  <c r="CE42" s="1"/>
  <c r="O42" s="1"/>
  <c r="CG42" s="1"/>
  <c r="N42" s="1"/>
  <c r="CD43"/>
  <c r="CE43" s="1"/>
  <c r="O43" s="1"/>
  <c r="CG43" s="1"/>
  <c r="N43" s="1"/>
  <c r="CD44"/>
  <c r="CE44" s="1"/>
  <c r="CD45"/>
  <c r="CE45" s="1"/>
  <c r="CE68"/>
  <c r="O68" s="1"/>
  <c r="CG68" s="1"/>
  <c r="CE69"/>
  <c r="CE70"/>
  <c r="O70" s="1"/>
  <c r="CG70" s="1"/>
  <c r="AU58"/>
  <c r="BI58"/>
  <c r="CC72"/>
  <c r="BY72"/>
  <c r="BU72"/>
  <c r="BQ72"/>
  <c r="BM72"/>
  <c r="BI72"/>
  <c r="BE72"/>
  <c r="BA72"/>
  <c r="AW72"/>
  <c r="AS72"/>
  <c r="AO72"/>
  <c r="AK72"/>
  <c r="AG72"/>
  <c r="AC72"/>
  <c r="Y72"/>
  <c r="U72"/>
  <c r="Q72"/>
  <c r="F72"/>
  <c r="D73"/>
  <c r="CE72"/>
  <c r="CA72"/>
  <c r="BW72"/>
  <c r="BS72"/>
  <c r="BO72"/>
  <c r="BK72"/>
  <c r="BG72"/>
  <c r="BC72"/>
  <c r="AY72"/>
  <c r="AU72"/>
  <c r="AQ72"/>
  <c r="AM72"/>
  <c r="AI72"/>
  <c r="AE72"/>
  <c r="AA72"/>
  <c r="W72"/>
  <c r="S72"/>
  <c r="E72"/>
  <c r="BV52"/>
  <c r="BW52" s="1"/>
  <c r="BW51"/>
  <c r="BW53" s="1"/>
  <c r="O69"/>
  <c r="CG69" s="1"/>
  <c r="O45"/>
  <c r="CG45" s="1"/>
  <c r="N45" s="1"/>
  <c r="BX51"/>
  <c r="BY49"/>
  <c r="BU53"/>
  <c r="AE58"/>
  <c r="AE64" s="1"/>
  <c r="BA58"/>
  <c r="BA64" s="1"/>
  <c r="AC58"/>
  <c r="AC64" s="1"/>
  <c r="AW58"/>
  <c r="AW64" s="1"/>
  <c r="AS58"/>
  <c r="AS64" s="1"/>
  <c r="BC58"/>
  <c r="BC64" s="1"/>
  <c r="BQ58"/>
  <c r="BQ64" s="1"/>
  <c r="AM58"/>
  <c r="AM64" s="1"/>
  <c r="AO58"/>
  <c r="AO64" s="1"/>
  <c r="S58"/>
  <c r="S64" s="1"/>
  <c r="CC44"/>
  <c r="N44"/>
  <c r="W64"/>
  <c r="P67"/>
  <c r="Q67" s="1"/>
  <c r="P57"/>
  <c r="Q57" s="1"/>
  <c r="P61" s="1"/>
  <c r="Q61" s="1"/>
  <c r="BR67"/>
  <c r="BS67" s="1"/>
  <c r="BR57"/>
  <c r="BS57" s="1"/>
  <c r="AN14" i="2"/>
  <c r="CD16" i="1" s="1"/>
  <c r="AN11" i="2"/>
  <c r="CD13" i="1" s="1"/>
  <c r="AN10" i="2"/>
  <c r="CD12" i="1" s="1"/>
  <c r="AN13" i="2"/>
  <c r="CD15" i="1" s="1"/>
  <c r="AN12" i="2"/>
  <c r="CD14" i="1" s="1"/>
  <c r="CA48"/>
  <c r="AT61"/>
  <c r="AU61" s="1"/>
  <c r="AU62" s="1"/>
  <c r="BH61"/>
  <c r="BI61" s="1"/>
  <c r="BI62" s="1"/>
  <c r="CE71"/>
  <c r="O71" s="1"/>
  <c r="CG71" s="1"/>
  <c r="AF104" l="1"/>
  <c r="AG104" s="1"/>
  <c r="AF113" s="1"/>
  <c r="AG113" s="1"/>
  <c r="BI64"/>
  <c r="AU64"/>
  <c r="BE64"/>
  <c r="AK64"/>
  <c r="BK64"/>
  <c r="BJ104" s="1"/>
  <c r="BK104" s="1"/>
  <c r="BH104"/>
  <c r="BI104" s="1"/>
  <c r="BH113" s="1"/>
  <c r="BI113" s="1"/>
  <c r="AT104"/>
  <c r="AU104" s="1"/>
  <c r="BS58"/>
  <c r="Q62"/>
  <c r="V104"/>
  <c r="W104" s="1"/>
  <c r="V113" s="1"/>
  <c r="W113" s="1"/>
  <c r="R104"/>
  <c r="S104" s="1"/>
  <c r="R113" s="1"/>
  <c r="S113" s="1"/>
  <c r="AL104"/>
  <c r="AM104" s="1"/>
  <c r="AL113" s="1"/>
  <c r="AM113" s="1"/>
  <c r="BP104"/>
  <c r="BQ104" s="1"/>
  <c r="BP113"/>
  <c r="BQ113" s="1"/>
  <c r="BB104"/>
  <c r="BC104" s="1"/>
  <c r="BB113" s="1"/>
  <c r="BC113" s="1"/>
  <c r="AR104"/>
  <c r="AS104" s="1"/>
  <c r="AR113" s="1"/>
  <c r="AS113" s="1"/>
  <c r="AV104"/>
  <c r="AW104" s="1"/>
  <c r="AV113" s="1"/>
  <c r="AW113" s="1"/>
  <c r="AB104"/>
  <c r="AC104" s="1"/>
  <c r="AB113" s="1"/>
  <c r="AC113" s="1"/>
  <c r="AZ104"/>
  <c r="BA104" s="1"/>
  <c r="AZ113" s="1"/>
  <c r="BA113" s="1"/>
  <c r="AD104"/>
  <c r="AE104" s="1"/>
  <c r="AD113" s="1"/>
  <c r="AE113" s="1"/>
  <c r="BV67"/>
  <c r="BW67" s="1"/>
  <c r="BV61"/>
  <c r="BW61" s="1"/>
  <c r="BW62" s="1"/>
  <c r="BV57"/>
  <c r="BW57" s="1"/>
  <c r="BL104"/>
  <c r="BM104" s="1"/>
  <c r="BL113" s="1"/>
  <c r="BM113" s="1"/>
  <c r="AH104"/>
  <c r="AI104" s="1"/>
  <c r="AH113" s="1"/>
  <c r="AI113" s="1"/>
  <c r="BZ51"/>
  <c r="CA49"/>
  <c r="Q58"/>
  <c r="AN104"/>
  <c r="AO104" s="1"/>
  <c r="AN113" s="1"/>
  <c r="AO113" s="1"/>
  <c r="BT67"/>
  <c r="BU67" s="1"/>
  <c r="BT57"/>
  <c r="BU57" s="1"/>
  <c r="BT61" s="1"/>
  <c r="BU61" s="1"/>
  <c r="BU62" s="1"/>
  <c r="BX52"/>
  <c r="BY52" s="1"/>
  <c r="BY51"/>
  <c r="D74"/>
  <c r="CE73"/>
  <c r="CA73"/>
  <c r="BW73"/>
  <c r="BS73"/>
  <c r="BO73"/>
  <c r="BK73"/>
  <c r="BG73"/>
  <c r="BC73"/>
  <c r="AY73"/>
  <c r="AU73"/>
  <c r="AQ73"/>
  <c r="AM73"/>
  <c r="AI73"/>
  <c r="AE73"/>
  <c r="AA73"/>
  <c r="W73"/>
  <c r="S73"/>
  <c r="E73"/>
  <c r="CC73"/>
  <c r="BY73"/>
  <c r="BU73"/>
  <c r="BQ73"/>
  <c r="BM73"/>
  <c r="BI73"/>
  <c r="BE73"/>
  <c r="BA73"/>
  <c r="AW73"/>
  <c r="AS73"/>
  <c r="AO73"/>
  <c r="AK73"/>
  <c r="AG73"/>
  <c r="AC73"/>
  <c r="Y73"/>
  <c r="U73"/>
  <c r="Q73"/>
  <c r="O73" s="1"/>
  <c r="CG73" s="1"/>
  <c r="F73"/>
  <c r="CD48"/>
  <c r="CD49" s="1"/>
  <c r="CD119" s="1"/>
  <c r="K40" i="3" s="1"/>
  <c r="CE19" i="1"/>
  <c r="AP113"/>
  <c r="AQ113" s="1"/>
  <c r="AP104"/>
  <c r="AQ104" s="1"/>
  <c r="BR61"/>
  <c r="BS61" s="1"/>
  <c r="BS62" s="1"/>
  <c r="BV53"/>
  <c r="O72"/>
  <c r="CG72" s="1"/>
  <c r="O44"/>
  <c r="CG44" s="1"/>
  <c r="CC48"/>
  <c r="Y64"/>
  <c r="BJ113"/>
  <c r="BK113" s="1"/>
  <c r="Z113"/>
  <c r="AA113" s="1"/>
  <c r="BN113"/>
  <c r="BO113" s="1"/>
  <c r="BF113"/>
  <c r="BG113" s="1"/>
  <c r="AX113"/>
  <c r="AY113" s="1"/>
  <c r="BD104" l="1"/>
  <c r="BE104" s="1"/>
  <c r="BD113" s="1"/>
  <c r="BE113" s="1"/>
  <c r="AJ104"/>
  <c r="AK104" s="1"/>
  <c r="AJ113" s="1"/>
  <c r="AK113" s="1"/>
  <c r="Q64"/>
  <c r="P104" s="1"/>
  <c r="Q104" s="1"/>
  <c r="CB51"/>
  <c r="CC49"/>
  <c r="CE48"/>
  <c r="O19"/>
  <c r="CC74"/>
  <c r="BY74"/>
  <c r="BU74"/>
  <c r="BQ74"/>
  <c r="BM74"/>
  <c r="BI74"/>
  <c r="BE74"/>
  <c r="BA74"/>
  <c r="AW74"/>
  <c r="AS74"/>
  <c r="AO74"/>
  <c r="AK74"/>
  <c r="AG74"/>
  <c r="AC74"/>
  <c r="Y74"/>
  <c r="U74"/>
  <c r="Q74"/>
  <c r="F74"/>
  <c r="D75"/>
  <c r="CE74"/>
  <c r="CA74"/>
  <c r="BW74"/>
  <c r="BS74"/>
  <c r="BO74"/>
  <c r="BK74"/>
  <c r="BG74"/>
  <c r="BC74"/>
  <c r="AY74"/>
  <c r="AU74"/>
  <c r="AQ74"/>
  <c r="AM74"/>
  <c r="AI74"/>
  <c r="AE74"/>
  <c r="AA74"/>
  <c r="W74"/>
  <c r="S74"/>
  <c r="E74"/>
  <c r="BU58"/>
  <c r="BU64"/>
  <c r="BZ52"/>
  <c r="CA52" s="1"/>
  <c r="CA51"/>
  <c r="BW58"/>
  <c r="BW64" s="1"/>
  <c r="BX53"/>
  <c r="X104"/>
  <c r="Y104" s="1"/>
  <c r="BY53"/>
  <c r="BS64"/>
  <c r="AT113"/>
  <c r="AU113" s="1"/>
  <c r="BV104" l="1"/>
  <c r="BW104" s="1"/>
  <c r="BV113" s="1"/>
  <c r="BW113" s="1"/>
  <c r="BR104"/>
  <c r="BS104" s="1"/>
  <c r="BR113" s="1"/>
  <c r="BS113" s="1"/>
  <c r="BX67"/>
  <c r="BY67" s="1"/>
  <c r="BX57"/>
  <c r="BY57" s="1"/>
  <c r="BX61" s="1"/>
  <c r="BY61" s="1"/>
  <c r="CA53"/>
  <c r="BT104"/>
  <c r="BU104" s="1"/>
  <c r="BT113" s="1"/>
  <c r="BU113" s="1"/>
  <c r="D76"/>
  <c r="CE75"/>
  <c r="CA75"/>
  <c r="BW75"/>
  <c r="BS75"/>
  <c r="BO75"/>
  <c r="BK75"/>
  <c r="BG75"/>
  <c r="BC75"/>
  <c r="AY75"/>
  <c r="AU75"/>
  <c r="AQ75"/>
  <c r="AM75"/>
  <c r="AI75"/>
  <c r="AE75"/>
  <c r="AA75"/>
  <c r="W75"/>
  <c r="S75"/>
  <c r="E75"/>
  <c r="CC75"/>
  <c r="BY75"/>
  <c r="BU75"/>
  <c r="BQ75"/>
  <c r="BM75"/>
  <c r="BI75"/>
  <c r="BE75"/>
  <c r="BA75"/>
  <c r="AW75"/>
  <c r="AS75"/>
  <c r="AO75"/>
  <c r="AK75"/>
  <c r="AG75"/>
  <c r="AC75"/>
  <c r="Y75"/>
  <c r="U75"/>
  <c r="Q75"/>
  <c r="F75"/>
  <c r="CD51"/>
  <c r="CE49"/>
  <c r="CB52"/>
  <c r="CC52" s="1"/>
  <c r="CC51"/>
  <c r="CC53" s="1"/>
  <c r="O74"/>
  <c r="CG74" s="1"/>
  <c r="CG19"/>
  <c r="N19" s="1"/>
  <c r="N48" s="1"/>
  <c r="N49" s="1"/>
  <c r="O48"/>
  <c r="X113"/>
  <c r="Y113" s="1"/>
  <c r="BZ53"/>
  <c r="P113"/>
  <c r="Q113" s="1"/>
  <c r="CB67" l="1"/>
  <c r="CC67" s="1"/>
  <c r="CB57"/>
  <c r="CC57" s="1"/>
  <c r="CD52"/>
  <c r="CE52" s="1"/>
  <c r="CD53"/>
  <c r="CE51"/>
  <c r="CC76"/>
  <c r="BY76"/>
  <c r="BU76"/>
  <c r="BQ76"/>
  <c r="BM76"/>
  <c r="BI76"/>
  <c r="BE76"/>
  <c r="BA76"/>
  <c r="AW76"/>
  <c r="AS76"/>
  <c r="AO76"/>
  <c r="AK76"/>
  <c r="AG76"/>
  <c r="AC76"/>
  <c r="Y76"/>
  <c r="U76"/>
  <c r="Q76"/>
  <c r="F76"/>
  <c r="D77"/>
  <c r="CE76"/>
  <c r="CA76"/>
  <c r="BW76"/>
  <c r="BS76"/>
  <c r="BO76"/>
  <c r="BK76"/>
  <c r="BG76"/>
  <c r="BC76"/>
  <c r="AY76"/>
  <c r="AU76"/>
  <c r="AQ76"/>
  <c r="AM76"/>
  <c r="AI76"/>
  <c r="AE76"/>
  <c r="AA76"/>
  <c r="W76"/>
  <c r="S76"/>
  <c r="E76"/>
  <c r="BY58"/>
  <c r="N51"/>
  <c r="CG48"/>
  <c r="O49"/>
  <c r="CG49" s="1"/>
  <c r="O75"/>
  <c r="CG75" s="1"/>
  <c r="BZ67"/>
  <c r="CA67" s="1"/>
  <c r="BZ57"/>
  <c r="CA57" s="1"/>
  <c r="BY62"/>
  <c r="CB53"/>
  <c r="D78" l="1"/>
  <c r="CE77"/>
  <c r="CA77"/>
  <c r="BW77"/>
  <c r="BS77"/>
  <c r="BO77"/>
  <c r="BK77"/>
  <c r="BG77"/>
  <c r="BC77"/>
  <c r="AY77"/>
  <c r="AU77"/>
  <c r="AQ77"/>
  <c r="AM77"/>
  <c r="AI77"/>
  <c r="AE77"/>
  <c r="AA77"/>
  <c r="W77"/>
  <c r="S77"/>
  <c r="E77"/>
  <c r="CC77"/>
  <c r="BY77"/>
  <c r="BU77"/>
  <c r="BQ77"/>
  <c r="BM77"/>
  <c r="BI77"/>
  <c r="BE77"/>
  <c r="BA77"/>
  <c r="AW77"/>
  <c r="AS77"/>
  <c r="AO77"/>
  <c r="AK77"/>
  <c r="AG77"/>
  <c r="AC77"/>
  <c r="Y77"/>
  <c r="U77"/>
  <c r="Q77"/>
  <c r="F77"/>
  <c r="CC58"/>
  <c r="BZ61"/>
  <c r="CA61" s="1"/>
  <c r="O76"/>
  <c r="CG76" s="1"/>
  <c r="CA58"/>
  <c r="N52"/>
  <c r="O52" s="1"/>
  <c r="CG52" s="1"/>
  <c r="O51"/>
  <c r="CE53"/>
  <c r="BY64"/>
  <c r="CB61"/>
  <c r="CC61" s="1"/>
  <c r="CC62" s="1"/>
  <c r="BX104" l="1"/>
  <c r="BY104" s="1"/>
  <c r="BX113" s="1"/>
  <c r="BY113" s="1"/>
  <c r="O53"/>
  <c r="O77"/>
  <c r="CG77" s="1"/>
  <c r="CD67"/>
  <c r="CE67" s="1"/>
  <c r="CD61"/>
  <c r="CE61" s="1"/>
  <c r="CE62" s="1"/>
  <c r="CD57"/>
  <c r="CE57" s="1"/>
  <c r="CA62"/>
  <c r="CA64" s="1"/>
  <c r="CC78"/>
  <c r="BY78"/>
  <c r="BU78"/>
  <c r="BQ78"/>
  <c r="BM78"/>
  <c r="BI78"/>
  <c r="BE78"/>
  <c r="BA78"/>
  <c r="AW78"/>
  <c r="AS78"/>
  <c r="AO78"/>
  <c r="AK78"/>
  <c r="AG78"/>
  <c r="AC78"/>
  <c r="Y78"/>
  <c r="U78"/>
  <c r="Q78"/>
  <c r="F78"/>
  <c r="D79"/>
  <c r="CE78"/>
  <c r="CA78"/>
  <c r="BW78"/>
  <c r="BS78"/>
  <c r="BO78"/>
  <c r="BK78"/>
  <c r="BG78"/>
  <c r="BC78"/>
  <c r="AY78"/>
  <c r="AU78"/>
  <c r="AQ78"/>
  <c r="AM78"/>
  <c r="AI78"/>
  <c r="AE78"/>
  <c r="AA78"/>
  <c r="W78"/>
  <c r="S78"/>
  <c r="E78"/>
  <c r="CC64"/>
  <c r="N53"/>
  <c r="CB104" l="1"/>
  <c r="CC104" s="1"/>
  <c r="CB113" s="1"/>
  <c r="CC113" s="1"/>
  <c r="D80"/>
  <c r="CE79"/>
  <c r="CA79"/>
  <c r="BW79"/>
  <c r="BS79"/>
  <c r="BO79"/>
  <c r="BK79"/>
  <c r="BG79"/>
  <c r="BC79"/>
  <c r="AY79"/>
  <c r="AU79"/>
  <c r="AQ79"/>
  <c r="AM79"/>
  <c r="AI79"/>
  <c r="AE79"/>
  <c r="AA79"/>
  <c r="W79"/>
  <c r="S79"/>
  <c r="E79"/>
  <c r="CC79"/>
  <c r="BY79"/>
  <c r="BU79"/>
  <c r="BQ79"/>
  <c r="BM79"/>
  <c r="BI79"/>
  <c r="BE79"/>
  <c r="BA79"/>
  <c r="AW79"/>
  <c r="AS79"/>
  <c r="AO79"/>
  <c r="AK79"/>
  <c r="AG79"/>
  <c r="AC79"/>
  <c r="Y79"/>
  <c r="U79"/>
  <c r="Q79"/>
  <c r="O79" s="1"/>
  <c r="CG79" s="1"/>
  <c r="F79"/>
  <c r="BZ113"/>
  <c r="CA113" s="1"/>
  <c r="BZ104"/>
  <c r="CA104" s="1"/>
  <c r="O78"/>
  <c r="CG78" s="1"/>
  <c r="CE58"/>
  <c r="CE64"/>
  <c r="O57"/>
  <c r="O67"/>
  <c r="O61"/>
  <c r="CG61" l="1"/>
  <c r="O62"/>
  <c r="CG62" s="1"/>
  <c r="CG57"/>
  <c r="O58"/>
  <c r="CG58" s="1"/>
  <c r="O64"/>
  <c r="CG64" s="1"/>
  <c r="CC80"/>
  <c r="BY80"/>
  <c r="BU80"/>
  <c r="BQ80"/>
  <c r="BM80"/>
  <c r="BI80"/>
  <c r="BE80"/>
  <c r="BA80"/>
  <c r="AW80"/>
  <c r="AS80"/>
  <c r="AO80"/>
  <c r="AK80"/>
  <c r="AG80"/>
  <c r="AC80"/>
  <c r="Y80"/>
  <c r="U80"/>
  <c r="Q80"/>
  <c r="F80"/>
  <c r="D81"/>
  <c r="CE80"/>
  <c r="CA80"/>
  <c r="BW80"/>
  <c r="BS80"/>
  <c r="BO80"/>
  <c r="BK80"/>
  <c r="BG80"/>
  <c r="BC80"/>
  <c r="AY80"/>
  <c r="AU80"/>
  <c r="AQ80"/>
  <c r="AM80"/>
  <c r="AI80"/>
  <c r="AE80"/>
  <c r="AA80"/>
  <c r="W80"/>
  <c r="S80"/>
  <c r="E80"/>
  <c r="CG67"/>
  <c r="CD104"/>
  <c r="CE104" s="1"/>
  <c r="O104" l="1"/>
  <c r="D85"/>
  <c r="CE81"/>
  <c r="CA81"/>
  <c r="BW81"/>
  <c r="BW82" s="1"/>
  <c r="BS81"/>
  <c r="BS82" s="1"/>
  <c r="BO81"/>
  <c r="BO82" s="1"/>
  <c r="BK81"/>
  <c r="BK82" s="1"/>
  <c r="BG81"/>
  <c r="BG82" s="1"/>
  <c r="BC81"/>
  <c r="BC82" s="1"/>
  <c r="AY81"/>
  <c r="AY82" s="1"/>
  <c r="AU81"/>
  <c r="AU82" s="1"/>
  <c r="AQ81"/>
  <c r="AQ82" s="1"/>
  <c r="AM81"/>
  <c r="AM82" s="1"/>
  <c r="AI81"/>
  <c r="AI82" s="1"/>
  <c r="AE81"/>
  <c r="AE82" s="1"/>
  <c r="AA81"/>
  <c r="AA82" s="1"/>
  <c r="W81"/>
  <c r="W82" s="1"/>
  <c r="S81"/>
  <c r="S82" s="1"/>
  <c r="E81"/>
  <c r="CC81"/>
  <c r="CC82" s="1"/>
  <c r="BY81"/>
  <c r="BY82" s="1"/>
  <c r="BU81"/>
  <c r="BU82" s="1"/>
  <c r="BQ81"/>
  <c r="BQ82" s="1"/>
  <c r="BM81"/>
  <c r="BM82" s="1"/>
  <c r="BI81"/>
  <c r="BI82" s="1"/>
  <c r="BE81"/>
  <c r="BE82" s="1"/>
  <c r="BA81"/>
  <c r="BA82" s="1"/>
  <c r="AW81"/>
  <c r="AW82" s="1"/>
  <c r="AS81"/>
  <c r="AS82" s="1"/>
  <c r="AO81"/>
  <c r="AO82" s="1"/>
  <c r="AK81"/>
  <c r="AK82" s="1"/>
  <c r="AG81"/>
  <c r="AG82" s="1"/>
  <c r="AC81"/>
  <c r="AC82" s="1"/>
  <c r="Y81"/>
  <c r="Y82" s="1"/>
  <c r="U81"/>
  <c r="U82" s="1"/>
  <c r="Q81"/>
  <c r="F81"/>
  <c r="CA82"/>
  <c r="O80"/>
  <c r="CE82"/>
  <c r="CD113"/>
  <c r="CE113" s="1"/>
  <c r="CD105" l="1"/>
  <c r="CE105" s="1"/>
  <c r="CD114" s="1"/>
  <c r="CE114" s="1"/>
  <c r="CG80"/>
  <c r="T105"/>
  <c r="U105" s="1"/>
  <c r="T114" s="1"/>
  <c r="U114" s="1"/>
  <c r="AB105"/>
  <c r="AC105" s="1"/>
  <c r="AB114" s="1"/>
  <c r="AC114" s="1"/>
  <c r="AJ105"/>
  <c r="AK105" s="1"/>
  <c r="AJ114" s="1"/>
  <c r="AK114" s="1"/>
  <c r="AR105"/>
  <c r="AS105" s="1"/>
  <c r="AR114" s="1"/>
  <c r="AS114" s="1"/>
  <c r="AZ105"/>
  <c r="BA105" s="1"/>
  <c r="AZ114" s="1"/>
  <c r="BA114" s="1"/>
  <c r="BH105"/>
  <c r="BI105" s="1"/>
  <c r="BH114" s="1"/>
  <c r="BI114" s="1"/>
  <c r="BP105"/>
  <c r="BQ105" s="1"/>
  <c r="BP114" s="1"/>
  <c r="BQ114" s="1"/>
  <c r="BX105"/>
  <c r="BY105" s="1"/>
  <c r="BX114" s="1"/>
  <c r="BY114" s="1"/>
  <c r="V105"/>
  <c r="W105" s="1"/>
  <c r="V114" s="1"/>
  <c r="W114" s="1"/>
  <c r="AD105"/>
  <c r="AE105" s="1"/>
  <c r="AD114" s="1"/>
  <c r="AE114" s="1"/>
  <c r="AL105"/>
  <c r="AM105" s="1"/>
  <c r="AL114" s="1"/>
  <c r="AM114" s="1"/>
  <c r="AT105"/>
  <c r="AU105" s="1"/>
  <c r="AT114" s="1"/>
  <c r="AU114" s="1"/>
  <c r="BB105"/>
  <c r="BC105" s="1"/>
  <c r="BB114" s="1"/>
  <c r="BC114" s="1"/>
  <c r="BJ105"/>
  <c r="BK105" s="1"/>
  <c r="BJ114" s="1"/>
  <c r="BK114" s="1"/>
  <c r="BR105"/>
  <c r="BS105" s="1"/>
  <c r="BR114" s="1"/>
  <c r="BS114" s="1"/>
  <c r="D86"/>
  <c r="CE85"/>
  <c r="CA85"/>
  <c r="BW85"/>
  <c r="BS85"/>
  <c r="BO85"/>
  <c r="BK85"/>
  <c r="BG85"/>
  <c r="BC85"/>
  <c r="AY85"/>
  <c r="AU85"/>
  <c r="AQ85"/>
  <c r="AM85"/>
  <c r="AI85"/>
  <c r="AE85"/>
  <c r="AA85"/>
  <c r="W85"/>
  <c r="S85"/>
  <c r="CC85"/>
  <c r="BY85"/>
  <c r="BU85"/>
  <c r="BQ85"/>
  <c r="BM85"/>
  <c r="BI85"/>
  <c r="BE85"/>
  <c r="BA85"/>
  <c r="AW85"/>
  <c r="AS85"/>
  <c r="AO85"/>
  <c r="AK85"/>
  <c r="AG85"/>
  <c r="AC85"/>
  <c r="Y85"/>
  <c r="U85"/>
  <c r="Q85"/>
  <c r="E85"/>
  <c r="O113"/>
  <c r="BZ105"/>
  <c r="CA105" s="1"/>
  <c r="BZ114" s="1"/>
  <c r="CA114" s="1"/>
  <c r="O81"/>
  <c r="CG81" s="1"/>
  <c r="Q82"/>
  <c r="X105"/>
  <c r="Y105" s="1"/>
  <c r="X114" s="1"/>
  <c r="Y114" s="1"/>
  <c r="AF105"/>
  <c r="AG105" s="1"/>
  <c r="AF114" s="1"/>
  <c r="AG114" s="1"/>
  <c r="AN105"/>
  <c r="AO105" s="1"/>
  <c r="AV105"/>
  <c r="AW105" s="1"/>
  <c r="AV114" s="1"/>
  <c r="AW114" s="1"/>
  <c r="BD105"/>
  <c r="BE105" s="1"/>
  <c r="BD114" s="1"/>
  <c r="BE114" s="1"/>
  <c r="BL105"/>
  <c r="BM105" s="1"/>
  <c r="BT105"/>
  <c r="BU105" s="1"/>
  <c r="BT114" s="1"/>
  <c r="BU114" s="1"/>
  <c r="CB105"/>
  <c r="CC105" s="1"/>
  <c r="R105"/>
  <c r="S105" s="1"/>
  <c r="R114" s="1"/>
  <c r="S114" s="1"/>
  <c r="Z105"/>
  <c r="AA105" s="1"/>
  <c r="AH105"/>
  <c r="AI105" s="1"/>
  <c r="AH114" s="1"/>
  <c r="AI114" s="1"/>
  <c r="AP105"/>
  <c r="AQ105" s="1"/>
  <c r="AX105"/>
  <c r="AY105" s="1"/>
  <c r="AX114" s="1"/>
  <c r="AY114" s="1"/>
  <c r="BF105"/>
  <c r="BG105" s="1"/>
  <c r="BN105"/>
  <c r="BO105" s="1"/>
  <c r="BN114" s="1"/>
  <c r="BO114" s="1"/>
  <c r="BV105"/>
  <c r="BW105" s="1"/>
  <c r="CG104"/>
  <c r="O85" l="1"/>
  <c r="D87"/>
  <c r="CE86"/>
  <c r="CA86"/>
  <c r="BW86"/>
  <c r="BS86"/>
  <c r="BO86"/>
  <c r="BK86"/>
  <c r="BG86"/>
  <c r="BC86"/>
  <c r="AY86"/>
  <c r="AU86"/>
  <c r="AQ86"/>
  <c r="AM86"/>
  <c r="AI86"/>
  <c r="AE86"/>
  <c r="AA86"/>
  <c r="W86"/>
  <c r="S86"/>
  <c r="CC86"/>
  <c r="BY86"/>
  <c r="BU86"/>
  <c r="BQ86"/>
  <c r="BM86"/>
  <c r="BI86"/>
  <c r="BE86"/>
  <c r="BA86"/>
  <c r="AW86"/>
  <c r="AS86"/>
  <c r="AO86"/>
  <c r="AK86"/>
  <c r="AG86"/>
  <c r="AC86"/>
  <c r="Y86"/>
  <c r="U86"/>
  <c r="Q86"/>
  <c r="E86"/>
  <c r="BV114"/>
  <c r="BW114" s="1"/>
  <c r="BF114"/>
  <c r="BG114" s="1"/>
  <c r="AP114"/>
  <c r="AQ114" s="1"/>
  <c r="Z114"/>
  <c r="AA114" s="1"/>
  <c r="CB114"/>
  <c r="CC114" s="1"/>
  <c r="BL114"/>
  <c r="BM114" s="1"/>
  <c r="AN114"/>
  <c r="AO114" s="1"/>
  <c r="P114"/>
  <c r="Q114" s="1"/>
  <c r="P105"/>
  <c r="Q105" s="1"/>
  <c r="CG113"/>
  <c r="O82"/>
  <c r="CG82" s="1"/>
  <c r="O86" l="1"/>
  <c r="CG86" s="1"/>
  <c r="O114"/>
  <c r="D88"/>
  <c r="CE87"/>
  <c r="CA87"/>
  <c r="BW87"/>
  <c r="BS87"/>
  <c r="BO87"/>
  <c r="BK87"/>
  <c r="BG87"/>
  <c r="BC87"/>
  <c r="AY87"/>
  <c r="AU87"/>
  <c r="AQ87"/>
  <c r="AM87"/>
  <c r="AI87"/>
  <c r="AE87"/>
  <c r="AA87"/>
  <c r="W87"/>
  <c r="S87"/>
  <c r="CC87"/>
  <c r="BY87"/>
  <c r="BU87"/>
  <c r="BQ87"/>
  <c r="BM87"/>
  <c r="BI87"/>
  <c r="BE87"/>
  <c r="BA87"/>
  <c r="AW87"/>
  <c r="AS87"/>
  <c r="AO87"/>
  <c r="AK87"/>
  <c r="AG87"/>
  <c r="AC87"/>
  <c r="Y87"/>
  <c r="U87"/>
  <c r="Q87"/>
  <c r="E87"/>
  <c r="CG85"/>
  <c r="O105"/>
  <c r="O87" l="1"/>
  <c r="CG87" s="1"/>
  <c r="D89"/>
  <c r="CE88"/>
  <c r="CA88"/>
  <c r="BW88"/>
  <c r="BS88"/>
  <c r="BO88"/>
  <c r="BK88"/>
  <c r="BG88"/>
  <c r="BC88"/>
  <c r="AY88"/>
  <c r="AU88"/>
  <c r="AQ88"/>
  <c r="AM88"/>
  <c r="AI88"/>
  <c r="AE88"/>
  <c r="AA88"/>
  <c r="W88"/>
  <c r="S88"/>
  <c r="CC88"/>
  <c r="BY88"/>
  <c r="BU88"/>
  <c r="BQ88"/>
  <c r="BM88"/>
  <c r="BI88"/>
  <c r="BE88"/>
  <c r="BA88"/>
  <c r="AW88"/>
  <c r="AS88"/>
  <c r="AO88"/>
  <c r="AK88"/>
  <c r="AG88"/>
  <c r="AC88"/>
  <c r="Y88"/>
  <c r="U88"/>
  <c r="Q88"/>
  <c r="E88"/>
  <c r="CG114"/>
  <c r="CG105"/>
  <c r="O88" l="1"/>
  <c r="D93"/>
  <c r="CE89"/>
  <c r="CE90" s="1"/>
  <c r="CA89"/>
  <c r="CA90" s="1"/>
  <c r="BW89"/>
  <c r="BW90" s="1"/>
  <c r="BS89"/>
  <c r="BS90" s="1"/>
  <c r="BO89"/>
  <c r="BO90" s="1"/>
  <c r="BK89"/>
  <c r="BK90" s="1"/>
  <c r="BG89"/>
  <c r="BG90" s="1"/>
  <c r="BC89"/>
  <c r="BC90" s="1"/>
  <c r="AY89"/>
  <c r="AY90" s="1"/>
  <c r="AU89"/>
  <c r="AU90" s="1"/>
  <c r="AQ89"/>
  <c r="AQ90" s="1"/>
  <c r="AM89"/>
  <c r="AM90" s="1"/>
  <c r="AI89"/>
  <c r="AI90" s="1"/>
  <c r="AE89"/>
  <c r="AE90" s="1"/>
  <c r="AA89"/>
  <c r="AA90" s="1"/>
  <c r="W89"/>
  <c r="W90" s="1"/>
  <c r="S89"/>
  <c r="S90" s="1"/>
  <c r="CC89"/>
  <c r="CC90" s="1"/>
  <c r="BY89"/>
  <c r="BY90" s="1"/>
  <c r="BU89"/>
  <c r="BU90" s="1"/>
  <c r="BQ89"/>
  <c r="BQ90" s="1"/>
  <c r="BM89"/>
  <c r="BM90" s="1"/>
  <c r="BI89"/>
  <c r="BI90" s="1"/>
  <c r="BE89"/>
  <c r="BE90" s="1"/>
  <c r="BA89"/>
  <c r="BA90" s="1"/>
  <c r="AW89"/>
  <c r="AW90" s="1"/>
  <c r="AS89"/>
  <c r="AS90" s="1"/>
  <c r="AO89"/>
  <c r="AO90" s="1"/>
  <c r="AK89"/>
  <c r="AK90" s="1"/>
  <c r="AG89"/>
  <c r="AG90" s="1"/>
  <c r="AC89"/>
  <c r="AC90" s="1"/>
  <c r="Y89"/>
  <c r="Y90" s="1"/>
  <c r="U89"/>
  <c r="U90" s="1"/>
  <c r="Q89"/>
  <c r="E89"/>
  <c r="O89" l="1"/>
  <c r="CG89" s="1"/>
  <c r="X100"/>
  <c r="Y100" s="1"/>
  <c r="AF100"/>
  <c r="AG100" s="1"/>
  <c r="AN100"/>
  <c r="AO100" s="1"/>
  <c r="AV100"/>
  <c r="AW100" s="1"/>
  <c r="BD100"/>
  <c r="BE100" s="1"/>
  <c r="BL100"/>
  <c r="BM100" s="1"/>
  <c r="BT100"/>
  <c r="BU100" s="1"/>
  <c r="CB100"/>
  <c r="CC100" s="1"/>
  <c r="V100"/>
  <c r="W100" s="1"/>
  <c r="AD100"/>
  <c r="AE100" s="1"/>
  <c r="AL100"/>
  <c r="AM100" s="1"/>
  <c r="AT100"/>
  <c r="AU100" s="1"/>
  <c r="BB100"/>
  <c r="BC100" s="1"/>
  <c r="BJ100"/>
  <c r="BK100" s="1"/>
  <c r="BR100"/>
  <c r="BS100" s="1"/>
  <c r="BZ100"/>
  <c r="CA100" s="1"/>
  <c r="D94"/>
  <c r="E93"/>
  <c r="CG88"/>
  <c r="O90"/>
  <c r="CG90" s="1"/>
  <c r="T100"/>
  <c r="U100" s="1"/>
  <c r="AB100"/>
  <c r="AC100" s="1"/>
  <c r="AJ100"/>
  <c r="AK100" s="1"/>
  <c r="AR100"/>
  <c r="AS100" s="1"/>
  <c r="AZ100"/>
  <c r="BA100" s="1"/>
  <c r="BH100"/>
  <c r="BI100" s="1"/>
  <c r="BP100"/>
  <c r="BQ100" s="1"/>
  <c r="BX100"/>
  <c r="BY100" s="1"/>
  <c r="R100"/>
  <c r="S100" s="1"/>
  <c r="Z100"/>
  <c r="AA100" s="1"/>
  <c r="AH100"/>
  <c r="AI100" s="1"/>
  <c r="AP100"/>
  <c r="AQ100" s="1"/>
  <c r="AX100"/>
  <c r="AY100" s="1"/>
  <c r="BF100"/>
  <c r="BG100" s="1"/>
  <c r="BN100"/>
  <c r="BO100" s="1"/>
  <c r="BV100"/>
  <c r="BW100" s="1"/>
  <c r="CD100"/>
  <c r="CE100" s="1"/>
  <c r="Q90"/>
  <c r="BV106" l="1"/>
  <c r="BW106" s="1"/>
  <c r="BN106"/>
  <c r="BO106" s="1"/>
  <c r="AX106"/>
  <c r="AY106" s="1"/>
  <c r="AH106"/>
  <c r="AI106" s="1"/>
  <c r="R106"/>
  <c r="S106" s="1"/>
  <c r="BP106"/>
  <c r="BQ106" s="1"/>
  <c r="AZ106"/>
  <c r="BA106" s="1"/>
  <c r="AJ106"/>
  <c r="AK106" s="1"/>
  <c r="T106"/>
  <c r="U106" s="1"/>
  <c r="P100"/>
  <c r="Q100" s="1"/>
  <c r="D95"/>
  <c r="E94"/>
  <c r="BV115"/>
  <c r="BW115" s="1"/>
  <c r="BN115"/>
  <c r="BO115" s="1"/>
  <c r="AX115"/>
  <c r="AY115" s="1"/>
  <c r="AH115"/>
  <c r="AI115" s="1"/>
  <c r="R115"/>
  <c r="S115" s="1"/>
  <c r="BP115"/>
  <c r="BQ115" s="1"/>
  <c r="AZ115"/>
  <c r="BA115" s="1"/>
  <c r="AJ115"/>
  <c r="AK115" s="1"/>
  <c r="T115"/>
  <c r="U115" s="1"/>
  <c r="CD106"/>
  <c r="CE106" s="1"/>
  <c r="BF106"/>
  <c r="BG106" s="1"/>
  <c r="BF115" s="1"/>
  <c r="BG115" s="1"/>
  <c r="AP106"/>
  <c r="AQ106" s="1"/>
  <c r="Z106"/>
  <c r="AA106" s="1"/>
  <c r="Z115" s="1"/>
  <c r="AA115" s="1"/>
  <c r="BX106"/>
  <c r="BY106" s="1"/>
  <c r="BH106"/>
  <c r="BI106" s="1"/>
  <c r="BH115" s="1"/>
  <c r="BI115" s="1"/>
  <c r="AR106"/>
  <c r="AS106" s="1"/>
  <c r="AB106"/>
  <c r="AC106" s="1"/>
  <c r="AB115" s="1"/>
  <c r="AC115" s="1"/>
  <c r="CE93"/>
  <c r="CC93"/>
  <c r="CA93"/>
  <c r="BY93"/>
  <c r="BW93"/>
  <c r="BU93"/>
  <c r="BS93"/>
  <c r="BQ93"/>
  <c r="BO93"/>
  <c r="BM93"/>
  <c r="BK93"/>
  <c r="BI93"/>
  <c r="BG93"/>
  <c r="BE93"/>
  <c r="BC93"/>
  <c r="BA93"/>
  <c r="AY93"/>
  <c r="AW93"/>
  <c r="AU93"/>
  <c r="AS93"/>
  <c r="AQ93"/>
  <c r="AO93"/>
  <c r="AM93"/>
  <c r="AK93"/>
  <c r="AI93"/>
  <c r="AG93"/>
  <c r="AE93"/>
  <c r="AC93"/>
  <c r="AA93"/>
  <c r="Y93"/>
  <c r="W93"/>
  <c r="U93"/>
  <c r="S93"/>
  <c r="Q93"/>
  <c r="CD93"/>
  <c r="CB93"/>
  <c r="BZ93"/>
  <c r="BX93"/>
  <c r="BV93"/>
  <c r="BT93"/>
  <c r="BR93"/>
  <c r="BP93"/>
  <c r="BN93"/>
  <c r="BL93"/>
  <c r="BJ93"/>
  <c r="BH93"/>
  <c r="BF93"/>
  <c r="BD93"/>
  <c r="BB93"/>
  <c r="AZ93"/>
  <c r="AX93"/>
  <c r="AV93"/>
  <c r="AT93"/>
  <c r="AR93"/>
  <c r="AP93"/>
  <c r="AN93"/>
  <c r="AL93"/>
  <c r="AJ93"/>
  <c r="AH93"/>
  <c r="AF93"/>
  <c r="AD93"/>
  <c r="AB93"/>
  <c r="Z93"/>
  <c r="X93"/>
  <c r="V93"/>
  <c r="T93"/>
  <c r="R93"/>
  <c r="P93"/>
  <c r="BZ106"/>
  <c r="CA106" s="1"/>
  <c r="BR106"/>
  <c r="BS106" s="1"/>
  <c r="BR115" s="1"/>
  <c r="BS115" s="1"/>
  <c r="BJ106"/>
  <c r="BK106" s="1"/>
  <c r="BJ115" s="1"/>
  <c r="BK115" s="1"/>
  <c r="BB106"/>
  <c r="BC106" s="1"/>
  <c r="AT106"/>
  <c r="AU106" s="1"/>
  <c r="AL106"/>
  <c r="AM106" s="1"/>
  <c r="AL115" s="1"/>
  <c r="AM115" s="1"/>
  <c r="AD106"/>
  <c r="AE106" s="1"/>
  <c r="AD115" s="1"/>
  <c r="AE115" s="1"/>
  <c r="V106"/>
  <c r="W106" s="1"/>
  <c r="CB106"/>
  <c r="CC106" s="1"/>
  <c r="BT106"/>
  <c r="BU106" s="1"/>
  <c r="BT115" s="1"/>
  <c r="BU115" s="1"/>
  <c r="BL106"/>
  <c r="BM106" s="1"/>
  <c r="BL115" s="1"/>
  <c r="BM115" s="1"/>
  <c r="BD106"/>
  <c r="BE106" s="1"/>
  <c r="AV106"/>
  <c r="AW106" s="1"/>
  <c r="AN106"/>
  <c r="AO106" s="1"/>
  <c r="AN115" s="1"/>
  <c r="AO115" s="1"/>
  <c r="AF106"/>
  <c r="AG106" s="1"/>
  <c r="AF115" s="1"/>
  <c r="AG115" s="1"/>
  <c r="X106"/>
  <c r="Y106" s="1"/>
  <c r="O93" l="1"/>
  <c r="D96"/>
  <c r="E95"/>
  <c r="CD94"/>
  <c r="CB94"/>
  <c r="BZ94"/>
  <c r="BX94"/>
  <c r="BV94"/>
  <c r="BT94"/>
  <c r="BR94"/>
  <c r="BP94"/>
  <c r="BN94"/>
  <c r="BL94"/>
  <c r="BJ94"/>
  <c r="BH94"/>
  <c r="BF94"/>
  <c r="BD94"/>
  <c r="BB94"/>
  <c r="AZ94"/>
  <c r="AX94"/>
  <c r="AV94"/>
  <c r="AT94"/>
  <c r="AR94"/>
  <c r="AP94"/>
  <c r="AN94"/>
  <c r="AL94"/>
  <c r="AJ94"/>
  <c r="AH94"/>
  <c r="AF94"/>
  <c r="AD94"/>
  <c r="AB94"/>
  <c r="Z94"/>
  <c r="X94"/>
  <c r="V94"/>
  <c r="T94"/>
  <c r="R94"/>
  <c r="P94"/>
  <c r="CE94"/>
  <c r="CC94"/>
  <c r="CA94"/>
  <c r="BY94"/>
  <c r="BW94"/>
  <c r="BU94"/>
  <c r="BS94"/>
  <c r="BQ94"/>
  <c r="BO94"/>
  <c r="BM94"/>
  <c r="BK94"/>
  <c r="BI94"/>
  <c r="BG94"/>
  <c r="BE94"/>
  <c r="BC94"/>
  <c r="BA94"/>
  <c r="AY94"/>
  <c r="AW94"/>
  <c r="AU94"/>
  <c r="AS94"/>
  <c r="AQ94"/>
  <c r="AO94"/>
  <c r="AM94"/>
  <c r="AK94"/>
  <c r="AI94"/>
  <c r="AG94"/>
  <c r="AE94"/>
  <c r="AC94"/>
  <c r="AA94"/>
  <c r="Y94"/>
  <c r="W94"/>
  <c r="U94"/>
  <c r="S94"/>
  <c r="Q94"/>
  <c r="O94" s="1"/>
  <c r="CG94" s="1"/>
  <c r="P106"/>
  <c r="Q106" s="1"/>
  <c r="O100"/>
  <c r="X115"/>
  <c r="Y115" s="1"/>
  <c r="BD115"/>
  <c r="BE115" s="1"/>
  <c r="V115"/>
  <c r="W115" s="1"/>
  <c r="BB115"/>
  <c r="BC115" s="1"/>
  <c r="CD115"/>
  <c r="CE115" s="1"/>
  <c r="AV115"/>
  <c r="AW115" s="1"/>
  <c r="CB115"/>
  <c r="CC115" s="1"/>
  <c r="AT115"/>
  <c r="AU115" s="1"/>
  <c r="BZ115"/>
  <c r="CA115" s="1"/>
  <c r="AR115"/>
  <c r="AS115" s="1"/>
  <c r="BX115"/>
  <c r="BY115" s="1"/>
  <c r="AP115"/>
  <c r="AQ115" s="1"/>
  <c r="O106" l="1"/>
  <c r="CE95"/>
  <c r="CC95"/>
  <c r="CA95"/>
  <c r="BY95"/>
  <c r="BW95"/>
  <c r="BU95"/>
  <c r="BS95"/>
  <c r="BQ95"/>
  <c r="BO95"/>
  <c r="BM95"/>
  <c r="BK95"/>
  <c r="BI95"/>
  <c r="BG95"/>
  <c r="BE95"/>
  <c r="BC95"/>
  <c r="BA95"/>
  <c r="AY95"/>
  <c r="AW95"/>
  <c r="AU95"/>
  <c r="AS95"/>
  <c r="AQ95"/>
  <c r="AO95"/>
  <c r="AM95"/>
  <c r="AK95"/>
  <c r="AI95"/>
  <c r="AG95"/>
  <c r="AE95"/>
  <c r="AC95"/>
  <c r="AA95"/>
  <c r="Y95"/>
  <c r="W95"/>
  <c r="U95"/>
  <c r="S95"/>
  <c r="Q95"/>
  <c r="CD95"/>
  <c r="CB95"/>
  <c r="BZ95"/>
  <c r="BX95"/>
  <c r="BV95"/>
  <c r="BT95"/>
  <c r="BR95"/>
  <c r="BP95"/>
  <c r="BN95"/>
  <c r="BL95"/>
  <c r="BJ95"/>
  <c r="BH95"/>
  <c r="BF95"/>
  <c r="BD95"/>
  <c r="BB95"/>
  <c r="AZ95"/>
  <c r="AX95"/>
  <c r="AV95"/>
  <c r="AT95"/>
  <c r="AR95"/>
  <c r="AP95"/>
  <c r="AN95"/>
  <c r="AL95"/>
  <c r="AJ95"/>
  <c r="AH95"/>
  <c r="AF95"/>
  <c r="AD95"/>
  <c r="AB95"/>
  <c r="Z95"/>
  <c r="X95"/>
  <c r="V95"/>
  <c r="T95"/>
  <c r="R95"/>
  <c r="P95"/>
  <c r="P115"/>
  <c r="Q115" s="1"/>
  <c r="CG100"/>
  <c r="D97"/>
  <c r="E97" s="1"/>
  <c r="E96"/>
  <c r="CG93"/>
  <c r="O115" l="1"/>
  <c r="CE97"/>
  <c r="CC97"/>
  <c r="CA97"/>
  <c r="BY97"/>
  <c r="BW97"/>
  <c r="BU97"/>
  <c r="BS97"/>
  <c r="BQ97"/>
  <c r="BO97"/>
  <c r="BM97"/>
  <c r="BK97"/>
  <c r="BI97"/>
  <c r="BG97"/>
  <c r="BE97"/>
  <c r="BC97"/>
  <c r="BA97"/>
  <c r="AY97"/>
  <c r="AW97"/>
  <c r="AU97"/>
  <c r="AS97"/>
  <c r="AQ97"/>
  <c r="AO97"/>
  <c r="AM97"/>
  <c r="AK97"/>
  <c r="AI97"/>
  <c r="AG97"/>
  <c r="AE97"/>
  <c r="AC97"/>
  <c r="AA97"/>
  <c r="Y97"/>
  <c r="W97"/>
  <c r="U97"/>
  <c r="S97"/>
  <c r="Q97"/>
  <c r="O97" s="1"/>
  <c r="CG97" s="1"/>
  <c r="CD97"/>
  <c r="CB97"/>
  <c r="BZ97"/>
  <c r="BX97"/>
  <c r="BV97"/>
  <c r="BT97"/>
  <c r="BR97"/>
  <c r="BP97"/>
  <c r="BN97"/>
  <c r="BL97"/>
  <c r="BJ97"/>
  <c r="BH97"/>
  <c r="BF97"/>
  <c r="BD97"/>
  <c r="BB97"/>
  <c r="AZ97"/>
  <c r="AX97"/>
  <c r="AV97"/>
  <c r="AT97"/>
  <c r="AR97"/>
  <c r="AP97"/>
  <c r="AN97"/>
  <c r="AL97"/>
  <c r="AJ97"/>
  <c r="AH97"/>
  <c r="AF97"/>
  <c r="AD97"/>
  <c r="AB97"/>
  <c r="Z97"/>
  <c r="X97"/>
  <c r="V97"/>
  <c r="T97"/>
  <c r="R97"/>
  <c r="P97"/>
  <c r="O95"/>
  <c r="CD96"/>
  <c r="CB96"/>
  <c r="BZ96"/>
  <c r="BX96"/>
  <c r="BV96"/>
  <c r="BT96"/>
  <c r="BR96"/>
  <c r="BP96"/>
  <c r="BN96"/>
  <c r="BL96"/>
  <c r="BJ96"/>
  <c r="BH96"/>
  <c r="BF96"/>
  <c r="BD96"/>
  <c r="BB96"/>
  <c r="AZ96"/>
  <c r="AX96"/>
  <c r="AV96"/>
  <c r="AT96"/>
  <c r="AR96"/>
  <c r="AP96"/>
  <c r="AN96"/>
  <c r="AL96"/>
  <c r="AJ96"/>
  <c r="AH96"/>
  <c r="AF96"/>
  <c r="AD96"/>
  <c r="AB96"/>
  <c r="Z96"/>
  <c r="Z98" s="1"/>
  <c r="X96"/>
  <c r="V96"/>
  <c r="T96"/>
  <c r="R96"/>
  <c r="P96"/>
  <c r="CE96"/>
  <c r="CC96"/>
  <c r="CA96"/>
  <c r="BY96"/>
  <c r="BW96"/>
  <c r="BU96"/>
  <c r="BS96"/>
  <c r="BQ96"/>
  <c r="BO96"/>
  <c r="BM96"/>
  <c r="BK96"/>
  <c r="BI96"/>
  <c r="BG96"/>
  <c r="BE96"/>
  <c r="BC96"/>
  <c r="BA96"/>
  <c r="AY96"/>
  <c r="AW96"/>
  <c r="AU96"/>
  <c r="AS96"/>
  <c r="AQ96"/>
  <c r="AO96"/>
  <c r="AM96"/>
  <c r="AK96"/>
  <c r="AI96"/>
  <c r="AG96"/>
  <c r="AE96"/>
  <c r="AC96"/>
  <c r="AA96"/>
  <c r="Y96"/>
  <c r="W96"/>
  <c r="U96"/>
  <c r="S96"/>
  <c r="Q96"/>
  <c r="CG106"/>
  <c r="R98"/>
  <c r="V98"/>
  <c r="AD98"/>
  <c r="AH98"/>
  <c r="AL98"/>
  <c r="AP98"/>
  <c r="AT98"/>
  <c r="AX98"/>
  <c r="BB98"/>
  <c r="BF98"/>
  <c r="BJ98"/>
  <c r="BN98"/>
  <c r="BR98"/>
  <c r="BV98"/>
  <c r="BZ98"/>
  <c r="CD98"/>
  <c r="S98"/>
  <c r="W98"/>
  <c r="AA98"/>
  <c r="AE98"/>
  <c r="AI98"/>
  <c r="AM98"/>
  <c r="AQ98"/>
  <c r="AU98"/>
  <c r="AY98"/>
  <c r="BC98"/>
  <c r="BG98"/>
  <c r="BK98"/>
  <c r="BO98"/>
  <c r="BS98"/>
  <c r="BW98"/>
  <c r="CA98"/>
  <c r="CE98"/>
  <c r="P98" l="1"/>
  <c r="T98"/>
  <c r="X98"/>
  <c r="AB98"/>
  <c r="AF98"/>
  <c r="AJ98"/>
  <c r="AN98"/>
  <c r="AR98"/>
  <c r="AV98"/>
  <c r="AZ98"/>
  <c r="BD98"/>
  <c r="BH98"/>
  <c r="BL98"/>
  <c r="BP98"/>
  <c r="BT98"/>
  <c r="BX98"/>
  <c r="CB98"/>
  <c r="U98"/>
  <c r="Y98"/>
  <c r="AC98"/>
  <c r="AG98"/>
  <c r="AK98"/>
  <c r="AO98"/>
  <c r="AS98"/>
  <c r="AW98"/>
  <c r="BA98"/>
  <c r="BE98"/>
  <c r="BI98"/>
  <c r="BM98"/>
  <c r="BQ98"/>
  <c r="BU98"/>
  <c r="BY98"/>
  <c r="CC98"/>
  <c r="X101"/>
  <c r="Y101" s="1"/>
  <c r="AF101"/>
  <c r="AG101" s="1"/>
  <c r="AN101"/>
  <c r="AO101" s="1"/>
  <c r="AV101"/>
  <c r="AW101" s="1"/>
  <c r="AZ101"/>
  <c r="BA101" s="1"/>
  <c r="BD101"/>
  <c r="BE101" s="1"/>
  <c r="BL101"/>
  <c r="BM101" s="1"/>
  <c r="BP101"/>
  <c r="BQ101" s="1"/>
  <c r="BT101"/>
  <c r="BU101" s="1"/>
  <c r="BX101"/>
  <c r="BY101" s="1"/>
  <c r="CB101"/>
  <c r="CC101" s="1"/>
  <c r="T101"/>
  <c r="U101" s="1"/>
  <c r="AB101"/>
  <c r="AC101" s="1"/>
  <c r="AJ101"/>
  <c r="AK101" s="1"/>
  <c r="AR101"/>
  <c r="AS101" s="1"/>
  <c r="BH101"/>
  <c r="BI101" s="1"/>
  <c r="CD101"/>
  <c r="CE101" s="1"/>
  <c r="BV101"/>
  <c r="BW101" s="1"/>
  <c r="BF101"/>
  <c r="BG101" s="1"/>
  <c r="AP101"/>
  <c r="AQ101" s="1"/>
  <c r="Z101"/>
  <c r="AA101" s="1"/>
  <c r="BZ101"/>
  <c r="CA101" s="1"/>
  <c r="BR101"/>
  <c r="BS101" s="1"/>
  <c r="BJ101"/>
  <c r="BK101" s="1"/>
  <c r="BB101"/>
  <c r="BC101" s="1"/>
  <c r="AT101"/>
  <c r="AU101" s="1"/>
  <c r="AL101"/>
  <c r="AM101" s="1"/>
  <c r="AD101"/>
  <c r="AE101" s="1"/>
  <c r="V101"/>
  <c r="W101" s="1"/>
  <c r="O96"/>
  <c r="CG96" s="1"/>
  <c r="Q98"/>
  <c r="CG95"/>
  <c r="BN101"/>
  <c r="BO101" s="1"/>
  <c r="AX101"/>
  <c r="AY101" s="1"/>
  <c r="AH101"/>
  <c r="AI101" s="1"/>
  <c r="R101"/>
  <c r="S101" s="1"/>
  <c r="CG115"/>
  <c r="R107" l="1"/>
  <c r="S107" s="1"/>
  <c r="S102"/>
  <c r="AH107"/>
  <c r="AI107" s="1"/>
  <c r="AI102"/>
  <c r="AX107"/>
  <c r="AY107" s="1"/>
  <c r="AY102"/>
  <c r="BN107"/>
  <c r="BO107" s="1"/>
  <c r="BO102"/>
  <c r="P101"/>
  <c r="Q101" s="1"/>
  <c r="V107"/>
  <c r="W107" s="1"/>
  <c r="W108" s="1"/>
  <c r="W110" s="1"/>
  <c r="W102"/>
  <c r="AD107"/>
  <c r="AE107" s="1"/>
  <c r="AE108" s="1"/>
  <c r="AE110" s="1"/>
  <c r="AE102"/>
  <c r="AL107"/>
  <c r="AM107" s="1"/>
  <c r="AM108" s="1"/>
  <c r="AM110" s="1"/>
  <c r="AM102"/>
  <c r="AT107"/>
  <c r="AU107" s="1"/>
  <c r="AU108" s="1"/>
  <c r="AU110" s="1"/>
  <c r="AU102"/>
  <c r="BB107"/>
  <c r="BC107" s="1"/>
  <c r="BC108" s="1"/>
  <c r="BC110" s="1"/>
  <c r="BC102"/>
  <c r="BJ107"/>
  <c r="BK107" s="1"/>
  <c r="BK108" s="1"/>
  <c r="BK110" s="1"/>
  <c r="BK102"/>
  <c r="BR107"/>
  <c r="BS107" s="1"/>
  <c r="BS108" s="1"/>
  <c r="BS110" s="1"/>
  <c r="BS102"/>
  <c r="BZ107"/>
  <c r="CA107" s="1"/>
  <c r="CA108" s="1"/>
  <c r="CA110" s="1"/>
  <c r="CA102"/>
  <c r="Z107"/>
  <c r="AA107" s="1"/>
  <c r="AA108" s="1"/>
  <c r="AA110" s="1"/>
  <c r="AA102"/>
  <c r="AP107"/>
  <c r="AQ107" s="1"/>
  <c r="AQ108" s="1"/>
  <c r="AQ110" s="1"/>
  <c r="AQ102"/>
  <c r="BF107"/>
  <c r="BG107" s="1"/>
  <c r="BG108" s="1"/>
  <c r="BG110" s="1"/>
  <c r="BG102"/>
  <c r="BV107"/>
  <c r="BW107" s="1"/>
  <c r="BW108" s="1"/>
  <c r="BW110" s="1"/>
  <c r="BW102"/>
  <c r="CD107"/>
  <c r="CE107" s="1"/>
  <c r="CE108" s="1"/>
  <c r="CE110" s="1"/>
  <c r="CE102"/>
  <c r="BH107"/>
  <c r="BI107" s="1"/>
  <c r="BI108" s="1"/>
  <c r="BI110" s="1"/>
  <c r="BI102"/>
  <c r="AR107"/>
  <c r="AS107" s="1"/>
  <c r="AS108" s="1"/>
  <c r="AS110" s="1"/>
  <c r="AS102"/>
  <c r="AJ107"/>
  <c r="AK107" s="1"/>
  <c r="AK108" s="1"/>
  <c r="AK110" s="1"/>
  <c r="AK102"/>
  <c r="AB107"/>
  <c r="AC107" s="1"/>
  <c r="AC108" s="1"/>
  <c r="AC110" s="1"/>
  <c r="AC102"/>
  <c r="T107"/>
  <c r="U107" s="1"/>
  <c r="U108" s="1"/>
  <c r="U110" s="1"/>
  <c r="U102"/>
  <c r="CB107"/>
  <c r="CC107" s="1"/>
  <c r="CC108" s="1"/>
  <c r="CC110" s="1"/>
  <c r="CC102"/>
  <c r="BX107"/>
  <c r="BY107" s="1"/>
  <c r="BY108" s="1"/>
  <c r="BY110" s="1"/>
  <c r="BY102"/>
  <c r="BT107"/>
  <c r="BU107" s="1"/>
  <c r="BU108" s="1"/>
  <c r="BU110" s="1"/>
  <c r="BU102"/>
  <c r="BP107"/>
  <c r="BQ107" s="1"/>
  <c r="BQ108" s="1"/>
  <c r="BQ110" s="1"/>
  <c r="BQ102"/>
  <c r="BL107"/>
  <c r="BM107" s="1"/>
  <c r="BM108" s="1"/>
  <c r="BM110" s="1"/>
  <c r="BM102"/>
  <c r="BD107"/>
  <c r="BE107" s="1"/>
  <c r="BE108" s="1"/>
  <c r="BE110" s="1"/>
  <c r="BE102"/>
  <c r="AZ107"/>
  <c r="BA107" s="1"/>
  <c r="BA108" s="1"/>
  <c r="BA110" s="1"/>
  <c r="BA102"/>
  <c r="AV107"/>
  <c r="AW107" s="1"/>
  <c r="AW108" s="1"/>
  <c r="AW110" s="1"/>
  <c r="AW102"/>
  <c r="AN107"/>
  <c r="AO107" s="1"/>
  <c r="AO108" s="1"/>
  <c r="AO110" s="1"/>
  <c r="AO102"/>
  <c r="AF107"/>
  <c r="AG107" s="1"/>
  <c r="AG108" s="1"/>
  <c r="AG110" s="1"/>
  <c r="AG102"/>
  <c r="X107"/>
  <c r="Y107" s="1"/>
  <c r="Y108" s="1"/>
  <c r="Y110" s="1"/>
  <c r="Y102"/>
  <c r="O98"/>
  <c r="CG98" s="1"/>
  <c r="H11" i="3" l="1"/>
  <c r="H19"/>
  <c r="H25"/>
  <c r="H31"/>
  <c r="H35"/>
  <c r="H39"/>
  <c r="H13"/>
  <c r="H21"/>
  <c r="H40"/>
  <c r="H28"/>
  <c r="H12"/>
  <c r="H34"/>
  <c r="H26"/>
  <c r="P107" i="1"/>
  <c r="Q107" s="1"/>
  <c r="O101"/>
  <c r="Q102"/>
  <c r="AF116"/>
  <c r="AG116" s="1"/>
  <c r="AG117" s="1"/>
  <c r="AF117" s="1"/>
  <c r="BD116"/>
  <c r="BE116" s="1"/>
  <c r="BE117" s="1"/>
  <c r="BX116"/>
  <c r="BY116" s="1"/>
  <c r="BY117" s="1"/>
  <c r="BX117" s="1"/>
  <c r="AJ116"/>
  <c r="AK116" s="1"/>
  <c r="AK117" s="1"/>
  <c r="BV116"/>
  <c r="BW116" s="1"/>
  <c r="BW117" s="1"/>
  <c r="BV117" s="1"/>
  <c r="BZ116"/>
  <c r="CA116" s="1"/>
  <c r="CA117" s="1"/>
  <c r="AT116"/>
  <c r="AU116" s="1"/>
  <c r="AU117" s="1"/>
  <c r="AT117" s="1"/>
  <c r="X116"/>
  <c r="Y116" s="1"/>
  <c r="Y117" s="1"/>
  <c r="AZ116"/>
  <c r="BA116" s="1"/>
  <c r="BA117" s="1"/>
  <c r="AZ117" s="1"/>
  <c r="BT116"/>
  <c r="BU116" s="1"/>
  <c r="BU117" s="1"/>
  <c r="AB116"/>
  <c r="AC116" s="1"/>
  <c r="AC117" s="1"/>
  <c r="AB117" s="1"/>
  <c r="CD116"/>
  <c r="CE116" s="1"/>
  <c r="CE117" s="1"/>
  <c r="Z116"/>
  <c r="AA116" s="1"/>
  <c r="AA117" s="1"/>
  <c r="Z117" s="1"/>
  <c r="BB116"/>
  <c r="BC116" s="1"/>
  <c r="BC117" s="1"/>
  <c r="V116"/>
  <c r="W116" s="1"/>
  <c r="W117" s="1"/>
  <c r="V117" s="1"/>
  <c r="H15" i="3"/>
  <c r="H23"/>
  <c r="BD117" i="1"/>
  <c r="H27" i="3"/>
  <c r="H33"/>
  <c r="H37"/>
  <c r="H9"/>
  <c r="AJ117" i="1"/>
  <c r="H17" i="3"/>
  <c r="H29"/>
  <c r="H36"/>
  <c r="H20"/>
  <c r="BZ117" i="1"/>
  <c r="H38" i="3"/>
  <c r="H30"/>
  <c r="H22"/>
  <c r="H18"/>
  <c r="H14"/>
  <c r="H10"/>
  <c r="BO108" i="1"/>
  <c r="BO110" s="1"/>
  <c r="BN116"/>
  <c r="BO116" s="1"/>
  <c r="BO117" s="1"/>
  <c r="AY108"/>
  <c r="AY110" s="1"/>
  <c r="AX116"/>
  <c r="AY116" s="1"/>
  <c r="AY117" s="1"/>
  <c r="AI108"/>
  <c r="AI110" s="1"/>
  <c r="AH116"/>
  <c r="AI116" s="1"/>
  <c r="AI117" s="1"/>
  <c r="S108"/>
  <c r="S110" s="1"/>
  <c r="R116"/>
  <c r="S116" s="1"/>
  <c r="S117" s="1"/>
  <c r="P116"/>
  <c r="Q116" s="1"/>
  <c r="AV116"/>
  <c r="AW116" s="1"/>
  <c r="AW117" s="1"/>
  <c r="AV117" s="1"/>
  <c r="BP116"/>
  <c r="BQ116" s="1"/>
  <c r="BQ117" s="1"/>
  <c r="T116"/>
  <c r="U116" s="1"/>
  <c r="U117" s="1"/>
  <c r="T117" s="1"/>
  <c r="BH116"/>
  <c r="BI116" s="1"/>
  <c r="BI117" s="1"/>
  <c r="AP116"/>
  <c r="AQ116" s="1"/>
  <c r="AQ117" s="1"/>
  <c r="AP117" s="1"/>
  <c r="BJ116"/>
  <c r="BK116" s="1"/>
  <c r="BK117" s="1"/>
  <c r="AD116"/>
  <c r="AE116" s="1"/>
  <c r="AE117" s="1"/>
  <c r="AD117" s="1"/>
  <c r="AN116"/>
  <c r="AO116" s="1"/>
  <c r="AO117" s="1"/>
  <c r="BL116"/>
  <c r="BM116" s="1"/>
  <c r="BM117" s="1"/>
  <c r="BL117" s="1"/>
  <c r="CB116"/>
  <c r="CC116" s="1"/>
  <c r="CC117" s="1"/>
  <c r="AR116"/>
  <c r="AS116" s="1"/>
  <c r="AS117" s="1"/>
  <c r="BF116"/>
  <c r="BG116" s="1"/>
  <c r="BG117" s="1"/>
  <c r="BR116"/>
  <c r="BS116" s="1"/>
  <c r="BS117" s="1"/>
  <c r="BR117" s="1"/>
  <c r="AL116"/>
  <c r="AM116" s="1"/>
  <c r="AM117" s="1"/>
  <c r="S119" l="1"/>
  <c r="I21" i="3"/>
  <c r="J21" s="1"/>
  <c r="AS119" i="1"/>
  <c r="G21" i="3" s="1"/>
  <c r="I32"/>
  <c r="BO119" i="1"/>
  <c r="G32" i="3" s="1"/>
  <c r="I18"/>
  <c r="J18" s="1"/>
  <c r="AM119" i="1"/>
  <c r="G18" i="3" s="1"/>
  <c r="I28"/>
  <c r="J28" s="1"/>
  <c r="BG119" i="1"/>
  <c r="G28" i="3" s="1"/>
  <c r="I39"/>
  <c r="J39" s="1"/>
  <c r="CC119" i="1"/>
  <c r="G39" i="3" s="1"/>
  <c r="I19"/>
  <c r="J19" s="1"/>
  <c r="AO119" i="1"/>
  <c r="G19" i="3" s="1"/>
  <c r="I30"/>
  <c r="J30" s="1"/>
  <c r="BK119" i="1"/>
  <c r="G30" i="3" s="1"/>
  <c r="I29"/>
  <c r="J29" s="1"/>
  <c r="BI119" i="1"/>
  <c r="G29" i="3" s="1"/>
  <c r="I33"/>
  <c r="J33" s="1"/>
  <c r="BQ119" i="1"/>
  <c r="G33" i="3" s="1"/>
  <c r="O116" i="1"/>
  <c r="Q117"/>
  <c r="AH117"/>
  <c r="H16" i="3"/>
  <c r="AX117" i="1"/>
  <c r="H24" i="3"/>
  <c r="BN117" i="1"/>
  <c r="H32" i="3"/>
  <c r="I26"/>
  <c r="J26" s="1"/>
  <c r="BC119" i="1"/>
  <c r="G26" i="3" s="1"/>
  <c r="I40"/>
  <c r="J40" s="1"/>
  <c r="CE119" i="1"/>
  <c r="G40" i="3" s="1"/>
  <c r="I35"/>
  <c r="J35" s="1"/>
  <c r="BU119" i="1"/>
  <c r="G35" i="3" s="1"/>
  <c r="I11"/>
  <c r="J11" s="1"/>
  <c r="Y119" i="1"/>
  <c r="G11" i="3" s="1"/>
  <c r="I38"/>
  <c r="J38" s="1"/>
  <c r="CA119" i="1"/>
  <c r="G38" i="3" s="1"/>
  <c r="I17"/>
  <c r="J17" s="1"/>
  <c r="AK119" i="1"/>
  <c r="G17" i="3" s="1"/>
  <c r="I27"/>
  <c r="J27" s="1"/>
  <c r="BE119" i="1"/>
  <c r="G27" i="3" s="1"/>
  <c r="O107" i="1"/>
  <c r="Q108"/>
  <c r="Q110" s="1"/>
  <c r="P117" s="1"/>
  <c r="R117"/>
  <c r="AL117"/>
  <c r="BJ117"/>
  <c r="BH117"/>
  <c r="BP117"/>
  <c r="BB117"/>
  <c r="BF117"/>
  <c r="CD117"/>
  <c r="AR117"/>
  <c r="CB117"/>
  <c r="BT117"/>
  <c r="AN117"/>
  <c r="X117"/>
  <c r="I34" i="3"/>
  <c r="J34" s="1"/>
  <c r="BS119" i="1"/>
  <c r="G34" i="3" s="1"/>
  <c r="I31"/>
  <c r="J31" s="1"/>
  <c r="BM119" i="1"/>
  <c r="G31" i="3" s="1"/>
  <c r="I14"/>
  <c r="J14" s="1"/>
  <c r="AE119" i="1"/>
  <c r="G14" i="3" s="1"/>
  <c r="I20"/>
  <c r="J20" s="1"/>
  <c r="AQ119" i="1"/>
  <c r="G20" i="3" s="1"/>
  <c r="I9"/>
  <c r="J9" s="1"/>
  <c r="U119" i="1"/>
  <c r="G9" i="3" s="1"/>
  <c r="I23"/>
  <c r="J23" s="1"/>
  <c r="AW119" i="1"/>
  <c r="G23" i="3" s="1"/>
  <c r="I16"/>
  <c r="J16" s="1"/>
  <c r="AI119" i="1"/>
  <c r="G16" i="3" s="1"/>
  <c r="I24"/>
  <c r="J24" s="1"/>
  <c r="AY119" i="1"/>
  <c r="G24" i="3" s="1"/>
  <c r="I10"/>
  <c r="J10" s="1"/>
  <c r="W119" i="1"/>
  <c r="G10" i="3" s="1"/>
  <c r="I12"/>
  <c r="J12" s="1"/>
  <c r="AA119" i="1"/>
  <c r="G12" i="3" s="1"/>
  <c r="I13"/>
  <c r="J13" s="1"/>
  <c r="AC119" i="1"/>
  <c r="G13" i="3" s="1"/>
  <c r="I25"/>
  <c r="J25" s="1"/>
  <c r="BA119" i="1"/>
  <c r="G25" i="3" s="1"/>
  <c r="I22"/>
  <c r="J22" s="1"/>
  <c r="AU119" i="1"/>
  <c r="G22" i="3" s="1"/>
  <c r="I36"/>
  <c r="J36" s="1"/>
  <c r="BW119" i="1"/>
  <c r="G36" i="3" s="1"/>
  <c r="I37"/>
  <c r="J37" s="1"/>
  <c r="BY119" i="1"/>
  <c r="G37" i="3" s="1"/>
  <c r="I15"/>
  <c r="J15" s="1"/>
  <c r="AG119" i="1"/>
  <c r="G15" i="3" s="1"/>
  <c r="CG101" i="1"/>
  <c r="O102"/>
  <c r="CG102" s="1"/>
  <c r="CG107" l="1"/>
  <c r="O108"/>
  <c r="CG116"/>
  <c r="O117"/>
  <c r="J32" i="3"/>
  <c r="Q119" i="1"/>
  <c r="CG117" l="1"/>
  <c r="CG108"/>
  <c r="O110"/>
  <c r="CG110" s="1"/>
  <c r="O119" l="1"/>
  <c r="CG119" l="1"/>
  <c r="N93"/>
</calcChain>
</file>

<file path=xl/sharedStrings.xml><?xml version="1.0" encoding="utf-8"?>
<sst xmlns="http://schemas.openxmlformats.org/spreadsheetml/2006/main" count="541" uniqueCount="225">
  <si>
    <t>Title:</t>
  </si>
  <si>
    <t>RFP:</t>
  </si>
  <si>
    <t>Offeror:</t>
  </si>
  <si>
    <t>PL:</t>
  </si>
  <si>
    <t>Report:</t>
  </si>
  <si>
    <t>WBS Pricing Detail</t>
  </si>
  <si>
    <t>Cost Ctr:</t>
  </si>
  <si>
    <t>Period:</t>
  </si>
  <si>
    <t>Escalation:</t>
  </si>
  <si>
    <t>Esc. Factor</t>
  </si>
  <si>
    <t>Contract Line</t>
  </si>
  <si>
    <t>TOTAL</t>
  </si>
  <si>
    <t>FILTER</t>
  </si>
  <si>
    <t>Service</t>
  </si>
  <si>
    <t>Package Name</t>
  </si>
  <si>
    <t>Package Contents</t>
  </si>
  <si>
    <t>SOW Paras</t>
  </si>
  <si>
    <t>Labor Category</t>
  </si>
  <si>
    <t>Name/Code</t>
  </si>
  <si>
    <t>Location</t>
  </si>
  <si>
    <t>Source/Co.</t>
  </si>
  <si>
    <t>WD</t>
  </si>
  <si>
    <t>OT</t>
  </si>
  <si>
    <t>Key</t>
  </si>
  <si>
    <t>Base Rate</t>
  </si>
  <si>
    <t>Esc. Rate</t>
  </si>
  <si>
    <t>Hours</t>
  </si>
  <si>
    <t>Amount</t>
  </si>
  <si>
    <t>Labor - Contractor Site</t>
  </si>
  <si>
    <t>Contr</t>
  </si>
  <si>
    <t>Labor - Government Site</t>
  </si>
  <si>
    <t>Govt</t>
  </si>
  <si>
    <t>Subtotal Labor</t>
  </si>
  <si>
    <t>Haz</t>
  </si>
  <si>
    <t>Hardship</t>
  </si>
  <si>
    <t>Subtotal Differentials</t>
  </si>
  <si>
    <t>Abbr.</t>
  </si>
  <si>
    <t>Site</t>
  </si>
  <si>
    <t>Base</t>
  </si>
  <si>
    <t>Payroll Burden (PRB)</t>
  </si>
  <si>
    <t>Subtotal - PRB</t>
  </si>
  <si>
    <t>Overhead (OH)</t>
  </si>
  <si>
    <t>Subtotal - OH</t>
  </si>
  <si>
    <t>Subtotal - Labor + PRB + OH</t>
  </si>
  <si>
    <t>Other Direct Cost (ODC)</t>
  </si>
  <si>
    <t>Subtotal - ODCs</t>
  </si>
  <si>
    <t>Materials (Mat'l)</t>
  </si>
  <si>
    <t>Subtotal - Mat'ls</t>
  </si>
  <si>
    <t>Subcontractors (Sub)</t>
  </si>
  <si>
    <t>Subtotal - Subs</t>
  </si>
  <si>
    <t>Material Handling (MH) - Mat'ls</t>
  </si>
  <si>
    <t>Material Handling (MH) - Subs</t>
  </si>
  <si>
    <t>Subtotal - MH</t>
  </si>
  <si>
    <t>G&amp;A - ManTech Labor</t>
  </si>
  <si>
    <t>G&amp;A - ODCs</t>
  </si>
  <si>
    <t>G&amp;A - Materials</t>
  </si>
  <si>
    <t>G&amp;A - Subs</t>
  </si>
  <si>
    <t>Subtotal - G&amp;A</t>
  </si>
  <si>
    <t>TOTAL COST</t>
  </si>
  <si>
    <t>Profit</t>
  </si>
  <si>
    <t>Profit - ManTech</t>
  </si>
  <si>
    <t>Profit - ODCs</t>
  </si>
  <si>
    <t>Profit - Materials</t>
  </si>
  <si>
    <t>Profit - Subs</t>
  </si>
  <si>
    <t>Subtotal - Profit</t>
  </si>
  <si>
    <t>TOTAL FIRM FIXED PRICE</t>
  </si>
  <si>
    <t xml:space="preserve"> = Expected end state of a Svce</t>
  </si>
  <si>
    <t>Monthly FTE Hours</t>
  </si>
  <si>
    <t>WBS#</t>
  </si>
  <si>
    <t>Brass Ring</t>
  </si>
  <si>
    <t>MT Job Code</t>
  </si>
  <si>
    <t>Current Lab Cats</t>
  </si>
  <si>
    <t>Total Hours</t>
  </si>
  <si>
    <t>Government Site</t>
  </si>
  <si>
    <t>Desktop Support/ADPE Technician</t>
  </si>
  <si>
    <t>LaSala,Laura J.</t>
  </si>
  <si>
    <t>ManTech</t>
  </si>
  <si>
    <t>Help Desk Specialist</t>
  </si>
  <si>
    <t>Allison,James S</t>
  </si>
  <si>
    <t>Help Desk Specialist, Staff</t>
  </si>
  <si>
    <t>NDSS - NTM-B</t>
  </si>
  <si>
    <t>Hughes,Christopher J</t>
  </si>
  <si>
    <t>Network Engineer</t>
  </si>
  <si>
    <t>Butler,David</t>
  </si>
  <si>
    <t>Project Manager</t>
  </si>
  <si>
    <t>Vanleishout,Ronald W</t>
  </si>
  <si>
    <t>Project Manager, Deputy</t>
  </si>
  <si>
    <t>Capurro,Jorge L</t>
  </si>
  <si>
    <t>Systems Administrator</t>
  </si>
  <si>
    <t>Hawi,Jason N</t>
  </si>
  <si>
    <t>Telecommunications Analyst, Staff</t>
  </si>
  <si>
    <t>Harris,Troy N</t>
  </si>
  <si>
    <t>Switchboard Operator A</t>
  </si>
  <si>
    <t>Ilarraza,Margaret R</t>
  </si>
  <si>
    <t>LocalNational</t>
  </si>
  <si>
    <t>Govt_Sub</t>
  </si>
  <si>
    <t>Switchboard Operator B</t>
  </si>
  <si>
    <t>Category 25</t>
  </si>
  <si>
    <t>Category 26</t>
  </si>
  <si>
    <t>Category 27</t>
  </si>
  <si>
    <t>TOTAL LABOR</t>
  </si>
  <si>
    <t>Other Direct Costs</t>
  </si>
  <si>
    <t>DBA Insurance</t>
  </si>
  <si>
    <t>War Risk Insurance</t>
  </si>
  <si>
    <t>Bonus</t>
  </si>
  <si>
    <t>Visas</t>
  </si>
  <si>
    <t>Passports</t>
  </si>
  <si>
    <t>Truck Lease 1</t>
  </si>
  <si>
    <t>Fuel (Truck Lease 1)</t>
  </si>
  <si>
    <t>Van Lease 1</t>
  </si>
  <si>
    <t>Fuel (Van Lease 2)</t>
  </si>
  <si>
    <t>Van Lease 2</t>
  </si>
  <si>
    <t>Fuel (Van Lease 3)</t>
  </si>
  <si>
    <t>Cell Phone</t>
  </si>
  <si>
    <t xml:space="preserve">Travel </t>
  </si>
  <si>
    <t>Total ODC's</t>
  </si>
  <si>
    <t>Materials</t>
  </si>
  <si>
    <t>Tools &amp; Supplies (Plug)</t>
  </si>
  <si>
    <t>Material #2</t>
  </si>
  <si>
    <t>Material #3</t>
  </si>
  <si>
    <t>Material #4</t>
  </si>
  <si>
    <t>Material #5</t>
  </si>
  <si>
    <t>Total Materials</t>
  </si>
  <si>
    <t>Subcontractors</t>
  </si>
  <si>
    <t>Subcontractor</t>
  </si>
  <si>
    <t>Consultant</t>
  </si>
  <si>
    <t>Summary - 12 Months</t>
  </si>
  <si>
    <t>Price</t>
  </si>
  <si>
    <t>Cost</t>
  </si>
  <si>
    <t>Effective</t>
  </si>
  <si>
    <t>Ordering Period:</t>
  </si>
  <si>
    <t>Expected Total</t>
  </si>
  <si>
    <t>#</t>
  </si>
  <si>
    <t>Monthly Firm Fixed Price</t>
  </si>
  <si>
    <t>Monthly Cost</t>
  </si>
  <si>
    <t>Fee</t>
  </si>
  <si>
    <t>Effective Profit</t>
  </si>
  <si>
    <t>Hours (Monthly)</t>
  </si>
  <si>
    <t>Expected Order</t>
  </si>
  <si>
    <t>AIS</t>
  </si>
  <si>
    <t>PAIS/0</t>
  </si>
  <si>
    <r>
      <t>AIS (NS) Server Admin</t>
    </r>
    <r>
      <rPr>
        <vertAlign val="superscript"/>
        <sz val="11"/>
        <rFont val="Arial"/>
        <family val="2"/>
      </rPr>
      <t>[1]</t>
    </r>
    <r>
      <rPr>
        <sz val="11"/>
        <rFont val="Arial"/>
        <family val="2"/>
      </rPr>
      <t>, Network and cable Infrastructure</t>
    </r>
    <r>
      <rPr>
        <vertAlign val="superscript"/>
        <sz val="11"/>
        <rFont val="Arial"/>
        <family val="2"/>
      </rPr>
      <t>[2]</t>
    </r>
    <r>
      <rPr>
        <sz val="11"/>
        <rFont val="Arial"/>
        <family val="2"/>
      </rPr>
      <t>, Desktop Support</t>
    </r>
    <r>
      <rPr>
        <vertAlign val="superscript"/>
        <sz val="11"/>
        <rFont val="Arial"/>
        <family val="2"/>
      </rPr>
      <t>[3]</t>
    </r>
  </si>
  <si>
    <t>3.1 3.2, 3.3, 3.4, 3.5, 3.7, 3.8, 3.9, 3.11, 3.14, 3.15, 3.16,</t>
  </si>
  <si>
    <t>M131</t>
  </si>
  <si>
    <t>PM131/0</t>
  </si>
  <si>
    <t>M131 (MS) Server Admin, Network and cable Infrastructure, Desktop Support for =&lt;150 Workstations</t>
  </si>
  <si>
    <t>PM131/1</t>
  </si>
  <si>
    <t xml:space="preserve">M131 (MS) Server Admin, Network and cable Infrastructure, Desktop Support for =&gt;150 Workstations </t>
  </si>
  <si>
    <t>3.1 3.2, 3.3, 3.4, 3.5, 3.7, 3.8, 3.9, 3.14, 3.15, 3.16,</t>
  </si>
  <si>
    <t>U131</t>
  </si>
  <si>
    <t>PU131/1</t>
  </si>
  <si>
    <t>U131 (Unclassified) Server Admin for Bldg 001, Network and cable Infrastructure, Desktop Support for &lt;=100 Workstations</t>
  </si>
  <si>
    <t>PU131/2</t>
  </si>
  <si>
    <t>U131 (Unclassified) Server Admin for Camp Butmir and Bldg 001 only, Network and cable Infrastructure for &lt;=200 Workstations</t>
  </si>
  <si>
    <t>PU131/3</t>
  </si>
  <si>
    <t xml:space="preserve">U131 (Unclassified) Server Admin for Camp Butmir and Bldg 001, Network and cable Infrastructure, Desktop Support for &lt;=500 Workstations </t>
  </si>
  <si>
    <t>3.1, 3.2, 3.3, 3.4, 3.5, 3.7, 3.8, 3.9, 3.14, 3.15, 3.16</t>
  </si>
  <si>
    <t xml:space="preserve">Minor Networks and Standalone W/S  </t>
  </si>
  <si>
    <t>PMNSA/1</t>
  </si>
  <si>
    <t>Desktop Support for &lt;= 10 standalone workstations or Laptops, support for &lt;= 20 NROI (NATO Restricted over the Internet) Laptops</t>
  </si>
  <si>
    <t>PMNSA/2</t>
  </si>
  <si>
    <t xml:space="preserve">Administrative Support for all standalone Workstations or Laptops as detailed in Statement of Work </t>
  </si>
  <si>
    <t>PMNSA/3</t>
  </si>
  <si>
    <t>Support for ID Card Network, including all workstations and associated network devices and infrastructure</t>
  </si>
  <si>
    <t>PMNSA/4</t>
  </si>
  <si>
    <t>Support for DOCEX, including all workstations and associated network devices and infrastructure</t>
  </si>
  <si>
    <t>PMNSA/5</t>
  </si>
  <si>
    <t>Support for NDSS, including all workstations and associated network devices and infrastructure</t>
  </si>
  <si>
    <t>VTC and IDNX Support</t>
  </si>
  <si>
    <t>PVTCI/0</t>
  </si>
  <si>
    <t>Provision, maintenance, operation and administration of secure VTC Services and equipment</t>
  </si>
  <si>
    <t>PVTCI/1</t>
  </si>
  <si>
    <t xml:space="preserve">Crypto engineering, support and maintenance </t>
  </si>
  <si>
    <t xml:space="preserve">Service desk and Network Monitoring </t>
  </si>
  <si>
    <t>PSDNM/1</t>
  </si>
  <si>
    <t>Provision of Service Desk service during normal business hours 8:30 until 17:00 hrs Mon to Fri at Bldg 001 only</t>
  </si>
  <si>
    <t>Service desk and Network Monitoring</t>
  </si>
  <si>
    <t>PSDNM/2</t>
  </si>
  <si>
    <t xml:space="preserve">Provision of Service Desk service during normal business hours 8:30 until 17:00 hrs Mon to Fri at Bldg 001 and Camp Butmir </t>
  </si>
  <si>
    <t>PSDNM/3</t>
  </si>
  <si>
    <t xml:space="preserve">Provision of Service Desk service 0745 hrs until 1815 hrs Mon to Fri at Camp Butmir, Sat 07:45 until 12:00, and  0900 hrs until 1700 hrs Mon-Fri Bldg 001. Network Control Desk (NCD)  manned 24/7 at Camp Butmir </t>
  </si>
  <si>
    <t>Crypto</t>
  </si>
  <si>
    <t>PCCM/0</t>
  </si>
  <si>
    <t>Maintenance of Cryptographic accounts at Camp Butmir etc.</t>
  </si>
  <si>
    <t>Configuration Management</t>
  </si>
  <si>
    <t>PCCM/1</t>
  </si>
  <si>
    <t xml:space="preserve">Configuration Management of CIS Facilities at Bldg 001  </t>
  </si>
  <si>
    <t>PCCM/2</t>
  </si>
  <si>
    <t>Configuration Management of CIS Facilities at Camp Butmir, Bldg 001 and all locations within theatre</t>
  </si>
  <si>
    <t>Telephone Services</t>
  </si>
  <si>
    <t>PTS/1</t>
  </si>
  <si>
    <t>Maintenance and operation of PBX and associated lines and handsets in Bldg 001 and support of &lt;= 100 telephone handsets</t>
  </si>
  <si>
    <t>PVS/2</t>
  </si>
  <si>
    <t>Attended service (duty hours), maintenance and operation of PBX and associated lines and handsets in Bldg 001 and support of &lt;= 100 telephone handsets</t>
  </si>
  <si>
    <t>PVS/3</t>
  </si>
  <si>
    <t>Attended service (24/7), maintenance, and operation of PBX, SDH and all telephone assets as details in Annex F of Statement of Work and support of &lt;= 750 telephone handsets</t>
  </si>
  <si>
    <t>PVS/4</t>
  </si>
  <si>
    <t>Attended service (24/7), maintenance, and operation of PBX, SDH and all telephone assets as details in Annex F of Statement of Work and support of &lt;= 1500 telephone handsets</t>
  </si>
  <si>
    <t xml:space="preserve">Management, Admin and tech support for Leased lines </t>
  </si>
  <si>
    <t>PLLS/1</t>
  </si>
  <si>
    <t>Management, administration and technical support of leased communication lines providing CIS facilities to Bldg 001</t>
  </si>
  <si>
    <t>Management, Admin and tech support for Leased lines</t>
  </si>
  <si>
    <t>PLLS/2</t>
  </si>
  <si>
    <t>Management, administration and technical support of leased communication lines providing CIS facilities to NHQ Sarajevo/EUFOR HQ in Camp Butmir and all locations with BiH as details in Statement of Work V1.0</t>
  </si>
  <si>
    <t>RCC/LOT House Support</t>
  </si>
  <si>
    <t>RCCLOT/0</t>
  </si>
  <si>
    <t>Hardware and software support for EUFOR RCC/LOT House workstations, this is limited to telephone assistance from Camp Butmir and to those workstations delivered to the Contractors ADP Maintenance workshop in Building 200, Camp Butmir</t>
  </si>
  <si>
    <t>3.4, 3.5</t>
  </si>
  <si>
    <t>MTCT</t>
  </si>
  <si>
    <t>MTCT/1</t>
  </si>
  <si>
    <t>Provide one people to support the MTCT</t>
  </si>
  <si>
    <t>MTCT/2</t>
  </si>
  <si>
    <t>Provide two person to support the MTCT</t>
  </si>
  <si>
    <t>Stock Management and Property Accounting</t>
  </si>
  <si>
    <t>SMPA/1</t>
  </si>
  <si>
    <t>Provide Staff to operate the Depot and provide Stock Management and Property Accounting  (Please see below Para. 4. Depot Workload Statistics)</t>
  </si>
  <si>
    <t>Assistance to Presentations</t>
  </si>
  <si>
    <t>PRES/1</t>
  </si>
  <si>
    <t>Provide technical assistance to presentations and seminars</t>
  </si>
  <si>
    <t>Contract Management</t>
  </si>
  <si>
    <t>PCON/1</t>
  </si>
  <si>
    <t>Management of O&amp;M contract for services provided to NHQ Sa facilities in Bldg 001</t>
  </si>
  <si>
    <t>3.18, 3.19, 3.20, 3.21 3.22, 3.23, 3.24, 3.25</t>
  </si>
  <si>
    <t>PCON/2</t>
  </si>
  <si>
    <t>Management of O&amp;M contract for services provided to NHQ Sarajevo/EUFOR HQ in Camp Butmir and all locations with BiH and facilities in Bldg 001</t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</si>
</sst>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000"/>
    <numFmt numFmtId="167" formatCode="0.0%"/>
    <numFmt numFmtId="168" formatCode="0000000000"/>
  </numFmts>
  <fonts count="44">
    <font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color indexed="22"/>
      <name val="Arial"/>
      <family val="2"/>
    </font>
    <font>
      <u/>
      <sz val="10"/>
      <name val="Arial"/>
      <family val="2"/>
    </font>
    <font>
      <u/>
      <sz val="6"/>
      <color indexed="12"/>
      <name val="Arial"/>
      <family val="2"/>
    </font>
    <font>
      <b/>
      <sz val="11"/>
      <color indexed="48"/>
      <name val="Arial"/>
      <family val="2"/>
    </font>
    <font>
      <b/>
      <u/>
      <sz val="11"/>
      <color indexed="48"/>
      <name val="Arial"/>
      <family val="2"/>
    </font>
    <font>
      <b/>
      <sz val="8"/>
      <name val="Arial"/>
      <family val="2"/>
    </font>
    <font>
      <b/>
      <sz val="10"/>
      <color indexed="22"/>
      <name val="Arial"/>
      <family val="2"/>
    </font>
    <font>
      <sz val="10"/>
      <color indexed="42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sz val="8"/>
      <color indexed="81"/>
      <name val="Tahoma"/>
      <family val="2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2"/>
      <color indexed="8"/>
      <name val="Times New Roman"/>
      <family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0"/>
      <name val="Helv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5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44" fontId="1" fillId="0" borderId="0" applyFont="0" applyFill="0" applyBorder="0" applyAlignment="0" applyProtection="0"/>
    <xf numFmtId="168" fontId="21" fillId="0" borderId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5" fillId="29" borderId="66" applyNumberFormat="0" applyAlignment="0" applyProtection="0"/>
    <xf numFmtId="0" fontId="25" fillId="29" borderId="66" applyNumberFormat="0" applyAlignment="0" applyProtection="0"/>
    <xf numFmtId="0" fontId="25" fillId="29" borderId="66" applyNumberFormat="0" applyAlignment="0" applyProtection="0"/>
    <xf numFmtId="0" fontId="26" fillId="30" borderId="67" applyNumberFormat="0" applyAlignment="0" applyProtection="0"/>
    <xf numFmtId="0" fontId="26" fillId="30" borderId="67" applyNumberFormat="0" applyAlignment="0" applyProtection="0"/>
    <xf numFmtId="0" fontId="26" fillId="30" borderId="67" applyNumberFormat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0" borderId="68" applyNumberFormat="0" applyFill="0" applyAlignment="0" applyProtection="0"/>
    <xf numFmtId="0" fontId="30" fillId="0" borderId="68" applyNumberFormat="0" applyFill="0" applyAlignment="0" applyProtection="0"/>
    <xf numFmtId="0" fontId="30" fillId="0" borderId="68" applyNumberFormat="0" applyFill="0" applyAlignment="0" applyProtection="0"/>
    <xf numFmtId="0" fontId="31" fillId="0" borderId="69" applyNumberFormat="0" applyFill="0" applyAlignment="0" applyProtection="0"/>
    <xf numFmtId="0" fontId="31" fillId="0" borderId="69" applyNumberFormat="0" applyFill="0" applyAlignment="0" applyProtection="0"/>
    <xf numFmtId="0" fontId="31" fillId="0" borderId="69" applyNumberFormat="0" applyFill="0" applyAlignment="0" applyProtection="0"/>
    <xf numFmtId="0" fontId="32" fillId="0" borderId="70" applyNumberFormat="0" applyFill="0" applyAlignment="0" applyProtection="0"/>
    <xf numFmtId="0" fontId="32" fillId="0" borderId="70" applyNumberFormat="0" applyFill="0" applyAlignment="0" applyProtection="0"/>
    <xf numFmtId="0" fontId="32" fillId="0" borderId="70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16" borderId="66" applyNumberFormat="0" applyAlignment="0" applyProtection="0"/>
    <xf numFmtId="0" fontId="33" fillId="16" borderId="66" applyNumberFormat="0" applyAlignment="0" applyProtection="0"/>
    <xf numFmtId="0" fontId="33" fillId="16" borderId="66" applyNumberFormat="0" applyAlignment="0" applyProtection="0"/>
    <xf numFmtId="0" fontId="34" fillId="0" borderId="71" applyNumberFormat="0" applyFill="0" applyAlignment="0" applyProtection="0"/>
    <xf numFmtId="0" fontId="34" fillId="0" borderId="71" applyNumberFormat="0" applyFill="0" applyAlignment="0" applyProtection="0"/>
    <xf numFmtId="0" fontId="34" fillId="0" borderId="71" applyNumberFormat="0" applyFill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32" borderId="72" applyNumberFormat="0" applyFont="0" applyAlignment="0" applyProtection="0"/>
    <xf numFmtId="0" fontId="36" fillId="32" borderId="72" applyNumberFormat="0" applyFont="0" applyAlignment="0" applyProtection="0"/>
    <xf numFmtId="0" fontId="36" fillId="32" borderId="72" applyNumberFormat="0" applyFont="0" applyAlignment="0" applyProtection="0"/>
    <xf numFmtId="0" fontId="37" fillId="29" borderId="73" applyNumberFormat="0" applyAlignment="0" applyProtection="0"/>
    <xf numFmtId="0" fontId="37" fillId="29" borderId="73" applyNumberFormat="0" applyAlignment="0" applyProtection="0"/>
    <xf numFmtId="0" fontId="37" fillId="29" borderId="73" applyNumberForma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8" fillId="0" borderId="0" applyNumberFormat="0" applyFont="0" applyFill="0" applyBorder="0" applyAlignment="0" applyProtection="0">
      <alignment horizontal="left"/>
    </xf>
    <xf numFmtId="15" fontId="38" fillId="0" borderId="0" applyFont="0" applyFill="0" applyBorder="0" applyAlignment="0" applyProtection="0"/>
    <xf numFmtId="4" fontId="38" fillId="0" borderId="0" applyFont="0" applyFill="0" applyBorder="0" applyAlignment="0" applyProtection="0"/>
    <xf numFmtId="0" fontId="39" fillId="0" borderId="4">
      <alignment horizontal="center"/>
    </xf>
    <xf numFmtId="3" fontId="38" fillId="0" borderId="0" applyFont="0" applyFill="0" applyBorder="0" applyAlignment="0" applyProtection="0"/>
    <xf numFmtId="0" fontId="38" fillId="33" borderId="0" applyNumberFormat="0" applyFont="0" applyBorder="0" applyAlignment="0" applyProtection="0"/>
    <xf numFmtId="41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74" applyNumberFormat="0" applyFill="0" applyAlignment="0" applyProtection="0"/>
    <xf numFmtId="0" fontId="42" fillId="0" borderId="74" applyNumberFormat="0" applyFill="0" applyAlignment="0" applyProtection="0"/>
    <xf numFmtId="0" fontId="42" fillId="0" borderId="7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 applyFill="1" applyBorder="1"/>
    <xf numFmtId="0" fontId="0" fillId="0" borderId="1" xfId="0" applyFill="1" applyBorder="1" applyAlignment="1">
      <alignment vertical="top"/>
    </xf>
    <xf numFmtId="0" fontId="0" fillId="0" borderId="2" xfId="0" applyFill="1" applyBorder="1" applyAlignment="1"/>
    <xf numFmtId="0" fontId="0" fillId="0" borderId="2" xfId="0" applyFill="1" applyBorder="1" applyAlignment="1">
      <alignment wrapText="1"/>
    </xf>
    <xf numFmtId="0" fontId="0" fillId="0" borderId="2" xfId="0" applyFill="1" applyBorder="1"/>
    <xf numFmtId="164" fontId="0" fillId="0" borderId="2" xfId="1" applyNumberFormat="1" applyFont="1" applyFill="1" applyBorder="1"/>
    <xf numFmtId="165" fontId="0" fillId="0" borderId="2" xfId="2" applyNumberFormat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3" xfId="0" applyFill="1" applyBorder="1"/>
    <xf numFmtId="0" fontId="0" fillId="0" borderId="0" xfId="0" applyFill="1" applyBorder="1" applyAlignment="1"/>
    <xf numFmtId="164" fontId="0" fillId="0" borderId="0" xfId="1" applyNumberFormat="1" applyFont="1" applyFill="1" applyBorder="1"/>
    <xf numFmtId="165" fontId="0" fillId="0" borderId="0" xfId="2" applyNumberFormat="1" applyFont="1" applyFill="1" applyBorder="1"/>
    <xf numFmtId="0" fontId="0" fillId="0" borderId="3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0" fillId="0" borderId="4" xfId="0" applyFill="1" applyBorder="1"/>
    <xf numFmtId="0" fontId="0" fillId="0" borderId="5" xfId="0" applyFill="1" applyBorder="1"/>
    <xf numFmtId="0" fontId="0" fillId="2" borderId="6" xfId="0" applyFill="1" applyBorder="1"/>
    <xf numFmtId="164" fontId="0" fillId="0" borderId="4" xfId="1" applyNumberFormat="1" applyFont="1" applyFill="1" applyBorder="1"/>
    <xf numFmtId="165" fontId="0" fillId="0" borderId="4" xfId="2" applyNumberFormat="1" applyFont="1" applyFill="1" applyBorder="1"/>
    <xf numFmtId="0" fontId="0" fillId="0" borderId="4" xfId="0" applyFill="1" applyBorder="1" applyAlignment="1">
      <alignment horizontal="center"/>
    </xf>
    <xf numFmtId="0" fontId="0" fillId="2" borderId="7" xfId="0" applyFill="1" applyBorder="1"/>
    <xf numFmtId="0" fontId="0" fillId="0" borderId="8" xfId="0" applyFill="1" applyBorder="1"/>
    <xf numFmtId="10" fontId="0" fillId="0" borderId="7" xfId="3" applyNumberFormat="1" applyFont="1" applyFill="1" applyBorder="1" applyAlignment="1">
      <alignment horizontal="left"/>
    </xf>
    <xf numFmtId="0" fontId="1" fillId="0" borderId="0" xfId="0" applyFont="1" applyFill="1" applyBorder="1"/>
    <xf numFmtId="0" fontId="1" fillId="0" borderId="9" xfId="0" applyFont="1" applyFill="1" applyBorder="1"/>
    <xf numFmtId="166" fontId="1" fillId="0" borderId="10" xfId="0" applyNumberFormat="1" applyFont="1" applyFill="1" applyBorder="1" applyAlignment="1">
      <alignment horizontal="left"/>
    </xf>
    <xf numFmtId="0" fontId="1" fillId="0" borderId="11" xfId="0" applyFont="1" applyFill="1" applyBorder="1"/>
    <xf numFmtId="164" fontId="1" fillId="0" borderId="0" xfId="1" applyNumberFormat="1" applyFont="1" applyFill="1" applyBorder="1"/>
    <xf numFmtId="165" fontId="1" fillId="0" borderId="0" xfId="2" applyNumberFormat="1" applyFont="1" applyFill="1" applyBorder="1"/>
    <xf numFmtId="164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3" fontId="3" fillId="0" borderId="0" xfId="2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16" xfId="2" applyNumberFormat="1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3" fontId="3" fillId="0" borderId="19" xfId="2" applyNumberFormat="1" applyFont="1" applyFill="1" applyBorder="1" applyAlignment="1">
      <alignment horizontal="center" wrapText="1"/>
    </xf>
    <xf numFmtId="0" fontId="5" fillId="0" borderId="3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164" fontId="5" fillId="0" borderId="17" xfId="1" applyNumberFormat="1" applyFont="1" applyFill="1" applyBorder="1" applyAlignment="1">
      <alignment horizontal="left"/>
    </xf>
    <xf numFmtId="165" fontId="5" fillId="0" borderId="18" xfId="2" applyNumberFormat="1" applyFont="1" applyFill="1" applyBorder="1" applyAlignment="1">
      <alignment horizontal="left"/>
    </xf>
    <xf numFmtId="0" fontId="0" fillId="0" borderId="20" xfId="0" applyFill="1" applyBorder="1"/>
    <xf numFmtId="164" fontId="0" fillId="0" borderId="19" xfId="1" applyNumberFormat="1" applyFont="1" applyFill="1" applyBorder="1"/>
    <xf numFmtId="165" fontId="0" fillId="0" borderId="20" xfId="2" applyNumberFormat="1" applyFont="1" applyFill="1" applyBorder="1"/>
    <xf numFmtId="44" fontId="0" fillId="0" borderId="3" xfId="0" applyNumberFormat="1" applyFill="1" applyBorder="1"/>
    <xf numFmtId="0" fontId="3" fillId="0" borderId="0" xfId="0" applyFont="1" applyFill="1" applyBorder="1" applyAlignment="1">
      <alignment horizontal="center"/>
    </xf>
    <xf numFmtId="44" fontId="0" fillId="0" borderId="0" xfId="0" applyNumberFormat="1" applyFill="1" applyBorder="1"/>
    <xf numFmtId="44" fontId="0" fillId="0" borderId="20" xfId="0" applyNumberFormat="1" applyFill="1" applyBorder="1"/>
    <xf numFmtId="44" fontId="1" fillId="0" borderId="0" xfId="0" applyNumberFormat="1" applyFont="1" applyFill="1" applyBorder="1"/>
    <xf numFmtId="0" fontId="0" fillId="0" borderId="11" xfId="0" applyFill="1" applyBorder="1"/>
    <xf numFmtId="0" fontId="3" fillId="0" borderId="13" xfId="0" applyFont="1" applyFill="1" applyBorder="1" applyAlignment="1">
      <alignment horizontal="center"/>
    </xf>
    <xf numFmtId="44" fontId="0" fillId="0" borderId="13" xfId="0" applyNumberFormat="1" applyFill="1" applyBorder="1"/>
    <xf numFmtId="10" fontId="1" fillId="0" borderId="18" xfId="3" applyNumberFormat="1" applyFill="1" applyBorder="1"/>
    <xf numFmtId="164" fontId="0" fillId="0" borderId="17" xfId="1" applyNumberFormat="1" applyFont="1" applyFill="1" applyBorder="1"/>
    <xf numFmtId="165" fontId="0" fillId="0" borderId="18" xfId="2" applyNumberFormat="1" applyFont="1" applyFill="1" applyBorder="1"/>
    <xf numFmtId="0" fontId="0" fillId="0" borderId="21" xfId="0" applyFill="1" applyBorder="1"/>
    <xf numFmtId="44" fontId="0" fillId="0" borderId="11" xfId="0" applyNumberFormat="1" applyFill="1" applyBorder="1"/>
    <xf numFmtId="10" fontId="1" fillId="0" borderId="22" xfId="3" applyNumberFormat="1" applyFill="1" applyBorder="1"/>
    <xf numFmtId="164" fontId="0" fillId="0" borderId="23" xfId="1" applyNumberFormat="1" applyFont="1" applyFill="1" applyBorder="1"/>
    <xf numFmtId="165" fontId="0" fillId="0" borderId="22" xfId="2" applyNumberFormat="1" applyFont="1" applyFill="1" applyBorder="1"/>
    <xf numFmtId="0" fontId="4" fillId="0" borderId="11" xfId="0" applyFont="1" applyFill="1" applyBorder="1" applyAlignment="1">
      <alignment horizontal="center"/>
    </xf>
    <xf numFmtId="0" fontId="3" fillId="0" borderId="3" xfId="0" applyFont="1" applyFill="1" applyBorder="1"/>
    <xf numFmtId="0" fontId="3" fillId="3" borderId="3" xfId="0" applyFont="1" applyFill="1" applyBorder="1"/>
    <xf numFmtId="0" fontId="0" fillId="3" borderId="0" xfId="0" applyFill="1" applyBorder="1"/>
    <xf numFmtId="9" fontId="0" fillId="3" borderId="20" xfId="0" applyNumberFormat="1" applyFill="1" applyBorder="1"/>
    <xf numFmtId="0" fontId="3" fillId="3" borderId="21" xfId="0" applyFont="1" applyFill="1" applyBorder="1"/>
    <xf numFmtId="0" fontId="0" fillId="3" borderId="11" xfId="0" applyFill="1" applyBorder="1"/>
    <xf numFmtId="9" fontId="0" fillId="3" borderId="22" xfId="0" applyNumberFormat="1" applyFill="1" applyBorder="1"/>
    <xf numFmtId="9" fontId="0" fillId="0" borderId="20" xfId="0" applyNumberFormat="1" applyFill="1" applyBorder="1"/>
    <xf numFmtId="0" fontId="5" fillId="0" borderId="0" xfId="0" applyFont="1" applyFill="1" applyBorder="1"/>
    <xf numFmtId="10" fontId="1" fillId="0" borderId="20" xfId="3" applyNumberFormat="1" applyFill="1" applyBorder="1"/>
    <xf numFmtId="164" fontId="5" fillId="0" borderId="19" xfId="1" applyNumberFormat="1" applyFont="1" applyFill="1" applyBorder="1"/>
    <xf numFmtId="0" fontId="0" fillId="0" borderId="0" xfId="0" applyFill="1" applyBorder="1" applyAlignment="1">
      <alignment horizontal="right"/>
    </xf>
    <xf numFmtId="42" fontId="0" fillId="0" borderId="0" xfId="0" applyNumberFormat="1" applyFill="1" applyBorder="1"/>
    <xf numFmtId="165" fontId="0" fillId="0" borderId="19" xfId="2" applyNumberFormat="1" applyFont="1" applyFill="1" applyBorder="1"/>
    <xf numFmtId="165" fontId="0" fillId="0" borderId="10" xfId="2" applyNumberFormat="1" applyFont="1" applyFill="1" applyBorder="1"/>
    <xf numFmtId="42" fontId="0" fillId="0" borderId="11" xfId="0" applyNumberFormat="1" applyFill="1" applyBorder="1"/>
    <xf numFmtId="165" fontId="0" fillId="0" borderId="23" xfId="2" applyNumberFormat="1" applyFont="1" applyFill="1" applyBorder="1"/>
    <xf numFmtId="165" fontId="0" fillId="0" borderId="24" xfId="2" applyNumberFormat="1" applyFont="1" applyFill="1" applyBorder="1"/>
    <xf numFmtId="0" fontId="3" fillId="0" borderId="25" xfId="0" applyFont="1" applyFill="1" applyBorder="1"/>
    <xf numFmtId="0" fontId="0" fillId="0" borderId="26" xfId="0" applyFill="1" applyBorder="1"/>
    <xf numFmtId="0" fontId="0" fillId="0" borderId="27" xfId="0" applyFill="1" applyBorder="1"/>
    <xf numFmtId="165" fontId="0" fillId="0" borderId="28" xfId="2" applyNumberFormat="1" applyFont="1" applyFill="1" applyBorder="1"/>
    <xf numFmtId="165" fontId="0" fillId="0" borderId="27" xfId="2" applyNumberFormat="1" applyFont="1" applyFill="1" applyBorder="1"/>
    <xf numFmtId="0" fontId="4" fillId="0" borderId="26" xfId="0" applyFont="1" applyFill="1" applyBorder="1" applyAlignment="1">
      <alignment horizontal="center"/>
    </xf>
    <xf numFmtId="0" fontId="0" fillId="0" borderId="3" xfId="0" applyFill="1" applyBorder="1" applyAlignment="1">
      <alignment horizontal="left" indent="2"/>
    </xf>
    <xf numFmtId="167" fontId="0" fillId="0" borderId="0" xfId="3" applyNumberFormat="1" applyFont="1" applyFill="1" applyBorder="1" applyAlignment="1">
      <alignment horizontal="left" indent="2"/>
    </xf>
    <xf numFmtId="44" fontId="0" fillId="0" borderId="0" xfId="2" applyFont="1" applyFill="1" applyBorder="1"/>
    <xf numFmtId="0" fontId="0" fillId="0" borderId="21" xfId="0" applyFill="1" applyBorder="1" applyAlignment="1">
      <alignment horizontal="left" indent="2"/>
    </xf>
    <xf numFmtId="44" fontId="0" fillId="0" borderId="11" xfId="2" applyFont="1" applyFill="1" applyBorder="1"/>
    <xf numFmtId="0" fontId="0" fillId="0" borderId="22" xfId="0" applyFill="1" applyBorder="1"/>
    <xf numFmtId="0" fontId="0" fillId="0" borderId="3" xfId="0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10" fontId="0" fillId="0" borderId="19" xfId="3" applyNumberFormat="1" applyFont="1" applyFill="1" applyBorder="1"/>
    <xf numFmtId="43" fontId="0" fillId="0" borderId="19" xfId="1" applyFont="1" applyFill="1" applyBorder="1"/>
    <xf numFmtId="10" fontId="0" fillId="0" borderId="23" xfId="3" applyNumberFormat="1" applyFont="1" applyFill="1" applyBorder="1"/>
    <xf numFmtId="43" fontId="0" fillId="0" borderId="23" xfId="1" applyFont="1" applyFill="1" applyBorder="1"/>
    <xf numFmtId="0" fontId="0" fillId="0" borderId="21" xfId="0" applyFill="1" applyBorder="1" applyAlignment="1">
      <alignment horizontal="left"/>
    </xf>
    <xf numFmtId="165" fontId="0" fillId="0" borderId="29" xfId="2" applyNumberFormat="1" applyFont="1" applyFill="1" applyBorder="1"/>
    <xf numFmtId="10" fontId="1" fillId="2" borderId="20" xfId="3" applyNumberFormat="1" applyFill="1" applyBorder="1"/>
    <xf numFmtId="10" fontId="1" fillId="2" borderId="22" xfId="3" applyNumberFormat="1" applyFill="1" applyBorder="1"/>
    <xf numFmtId="10" fontId="0" fillId="0" borderId="24" xfId="3" applyNumberFormat="1" applyFont="1" applyFill="1" applyBorder="1" applyAlignment="1">
      <alignment horizontal="center"/>
    </xf>
    <xf numFmtId="0" fontId="3" fillId="0" borderId="5" xfId="0" applyFont="1" applyFill="1" applyBorder="1"/>
    <xf numFmtId="0" fontId="0" fillId="0" borderId="30" xfId="0" applyFill="1" applyBorder="1"/>
    <xf numFmtId="165" fontId="0" fillId="0" borderId="31" xfId="2" applyNumberFormat="1" applyFont="1" applyFill="1" applyBorder="1"/>
    <xf numFmtId="165" fontId="0" fillId="0" borderId="30" xfId="2" applyNumberFormat="1" applyFont="1" applyFill="1" applyBorder="1"/>
    <xf numFmtId="164" fontId="0" fillId="0" borderId="31" xfId="1" applyNumberFormat="1" applyFont="1" applyFill="1" applyBorder="1"/>
    <xf numFmtId="164" fontId="0" fillId="0" borderId="0" xfId="1" applyNumberFormat="1" applyFont="1" applyFill="1"/>
    <xf numFmtId="165" fontId="0" fillId="0" borderId="0" xfId="2" applyNumberFormat="1" applyFont="1" applyFill="1"/>
    <xf numFmtId="44" fontId="1" fillId="0" borderId="0" xfId="2" applyFill="1"/>
    <xf numFmtId="3" fontId="1" fillId="0" borderId="0" xfId="2" applyNumberFormat="1" applyFill="1" applyAlignment="1">
      <alignment horizontal="center"/>
    </xf>
    <xf numFmtId="0" fontId="0" fillId="4" borderId="0" xfId="0" applyFill="1"/>
    <xf numFmtId="44" fontId="1" fillId="0" borderId="4" xfId="2" applyFill="1" applyBorder="1"/>
    <xf numFmtId="3" fontId="1" fillId="0" borderId="4" xfId="2" applyNumberFormat="1" applyFill="1" applyBorder="1" applyAlignment="1">
      <alignment horizontal="center"/>
    </xf>
    <xf numFmtId="0" fontId="2" fillId="0" borderId="4" xfId="0" applyFont="1" applyFill="1" applyBorder="1"/>
    <xf numFmtId="44" fontId="1" fillId="0" borderId="0" xfId="2" applyFill="1" applyBorder="1"/>
    <xf numFmtId="3" fontId="1" fillId="0" borderId="0" xfId="2" applyNumberFormat="1" applyFill="1" applyBorder="1" applyAlignment="1">
      <alignment horizontal="center"/>
    </xf>
    <xf numFmtId="0" fontId="2" fillId="0" borderId="0" xfId="0" applyFont="1" applyFill="1" applyBorder="1"/>
    <xf numFmtId="0" fontId="0" fillId="3" borderId="0" xfId="0" applyFont="1" applyFill="1" applyBorder="1"/>
    <xf numFmtId="0" fontId="3" fillId="3" borderId="0" xfId="0" applyFont="1" applyFill="1" applyBorder="1"/>
    <xf numFmtId="0" fontId="0" fillId="0" borderId="0" xfId="0" applyFont="1" applyFill="1" applyBorder="1"/>
    <xf numFmtId="2" fontId="0" fillId="0" borderId="0" xfId="0" applyNumberFormat="1" applyFill="1"/>
    <xf numFmtId="0" fontId="2" fillId="0" borderId="0" xfId="0" applyFont="1" applyFill="1"/>
    <xf numFmtId="0" fontId="7" fillId="0" borderId="0" xfId="4" applyFont="1" applyFill="1" applyAlignment="1" applyProtection="1"/>
    <xf numFmtId="0" fontId="8" fillId="0" borderId="0" xfId="4" applyFont="1" applyFill="1" applyAlignment="1" applyProtection="1"/>
    <xf numFmtId="44" fontId="1" fillId="0" borderId="0" xfId="2" applyFont="1" applyFill="1" applyAlignment="1"/>
    <xf numFmtId="3" fontId="1" fillId="0" borderId="0" xfId="2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left"/>
    </xf>
    <xf numFmtId="44" fontId="3" fillId="0" borderId="0" xfId="2" applyFont="1" applyFill="1" applyAlignment="1">
      <alignment horizontal="center"/>
    </xf>
    <xf numFmtId="0" fontId="1" fillId="0" borderId="32" xfId="0" applyNumberFormat="1" applyFont="1" applyFill="1" applyBorder="1" applyAlignment="1">
      <alignment horizontal="center"/>
    </xf>
    <xf numFmtId="0" fontId="1" fillId="0" borderId="33" xfId="0" applyNumberFormat="1" applyFont="1" applyFill="1" applyBorder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11" fillId="0" borderId="34" xfId="0" applyFont="1" applyFill="1" applyBorder="1"/>
    <xf numFmtId="0" fontId="11" fillId="0" borderId="33" xfId="0" applyFont="1" applyFill="1" applyBorder="1"/>
    <xf numFmtId="44" fontId="11" fillId="0" borderId="16" xfId="2" applyFont="1" applyFill="1" applyBorder="1"/>
    <xf numFmtId="0" fontId="1" fillId="0" borderId="33" xfId="0" applyNumberFormat="1" applyFont="1" applyFill="1" applyBorder="1" applyAlignment="1">
      <alignment horizontal="center" wrapText="1"/>
    </xf>
    <xf numFmtId="0" fontId="11" fillId="0" borderId="3" xfId="0" applyFont="1" applyFill="1" applyBorder="1"/>
    <xf numFmtId="0" fontId="11" fillId="0" borderId="29" xfId="0" applyFont="1" applyFill="1" applyBorder="1"/>
    <xf numFmtId="44" fontId="11" fillId="0" borderId="19" xfId="2" applyFont="1" applyFill="1" applyBorder="1"/>
    <xf numFmtId="0" fontId="1" fillId="0" borderId="32" xfId="0" applyNumberFormat="1" applyFont="1" applyFill="1" applyBorder="1" applyAlignment="1">
      <alignment horizontal="center" wrapText="1"/>
    </xf>
    <xf numFmtId="0" fontId="11" fillId="0" borderId="0" xfId="0" applyFont="1" applyFill="1" applyBorder="1"/>
    <xf numFmtId="0" fontId="1" fillId="0" borderId="35" xfId="0" applyNumberFormat="1" applyFont="1" applyFill="1" applyBorder="1" applyAlignment="1">
      <alignment horizontal="center" wrapText="1"/>
    </xf>
    <xf numFmtId="0" fontId="1" fillId="0" borderId="2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2" fillId="0" borderId="3" xfId="0" applyFont="1" applyFill="1" applyBorder="1"/>
    <xf numFmtId="0" fontId="12" fillId="0" borderId="29" xfId="0" applyFont="1" applyFill="1" applyBorder="1" applyAlignment="1">
      <alignment horizontal="center"/>
    </xf>
    <xf numFmtId="44" fontId="12" fillId="0" borderId="19" xfId="2" applyFont="1" applyFill="1" applyBorder="1" applyAlignment="1">
      <alignment horizontal="center"/>
    </xf>
    <xf numFmtId="3" fontId="12" fillId="0" borderId="19" xfId="2" applyNumberFormat="1" applyFont="1" applyFill="1" applyBorder="1" applyAlignment="1">
      <alignment horizontal="center"/>
    </xf>
    <xf numFmtId="0" fontId="12" fillId="0" borderId="35" xfId="0" applyFont="1" applyFill="1" applyBorder="1" applyAlignment="1">
      <alignment horizontal="center"/>
    </xf>
    <xf numFmtId="0" fontId="5" fillId="0" borderId="29" xfId="0" applyFont="1" applyFill="1" applyBorder="1"/>
    <xf numFmtId="44" fontId="5" fillId="0" borderId="19" xfId="2" applyFont="1" applyFill="1" applyBorder="1"/>
    <xf numFmtId="3" fontId="5" fillId="0" borderId="19" xfId="2" applyNumberFormat="1" applyFont="1" applyFill="1" applyBorder="1" applyAlignment="1">
      <alignment horizontal="center"/>
    </xf>
    <xf numFmtId="0" fontId="5" fillId="0" borderId="35" xfId="0" applyFont="1" applyFill="1" applyBorder="1"/>
    <xf numFmtId="0" fontId="3" fillId="5" borderId="36" xfId="0" applyFont="1" applyFill="1" applyBorder="1"/>
    <xf numFmtId="0" fontId="3" fillId="5" borderId="7" xfId="0" applyFont="1" applyFill="1" applyBorder="1"/>
    <xf numFmtId="44" fontId="3" fillId="5" borderId="14" xfId="2" applyFont="1" applyFill="1" applyBorder="1"/>
    <xf numFmtId="3" fontId="3" fillId="5" borderId="14" xfId="2" applyNumberFormat="1" applyFont="1" applyFill="1" applyBorder="1" applyAlignment="1">
      <alignment horizontal="center"/>
    </xf>
    <xf numFmtId="0" fontId="1" fillId="5" borderId="8" xfId="0" applyFont="1" applyFill="1" applyBorder="1"/>
    <xf numFmtId="0" fontId="1" fillId="5" borderId="7" xfId="0" applyFont="1" applyFill="1" applyBorder="1"/>
    <xf numFmtId="44" fontId="1" fillId="2" borderId="0" xfId="0" applyNumberFormat="1" applyFont="1" applyFill="1"/>
    <xf numFmtId="164" fontId="1" fillId="2" borderId="0" xfId="1" applyNumberFormat="1" applyFont="1" applyFill="1"/>
    <xf numFmtId="0" fontId="0" fillId="2" borderId="29" xfId="0" applyFill="1" applyBorder="1" applyAlignment="1">
      <alignment horizontal="center"/>
    </xf>
    <xf numFmtId="44" fontId="1" fillId="2" borderId="10" xfId="2" applyFont="1" applyFill="1" applyBorder="1" applyAlignment="1">
      <alignment horizontal="center"/>
    </xf>
    <xf numFmtId="164" fontId="1" fillId="0" borderId="17" xfId="1" applyNumberFormat="1" applyFill="1" applyBorder="1" applyAlignment="1">
      <alignment horizontal="center"/>
    </xf>
    <xf numFmtId="164" fontId="0" fillId="2" borderId="9" xfId="1" applyNumberFormat="1" applyFont="1" applyFill="1" applyBorder="1" applyAlignment="1">
      <alignment horizontal="center"/>
    </xf>
    <xf numFmtId="164" fontId="0" fillId="2" borderId="10" xfId="1" applyNumberFormat="1" applyFont="1" applyFill="1" applyBorder="1" applyAlignment="1">
      <alignment horizontal="center"/>
    </xf>
    <xf numFmtId="44" fontId="1" fillId="2" borderId="29" xfId="2" applyFont="1" applyFill="1" applyBorder="1" applyAlignment="1">
      <alignment horizontal="center"/>
    </xf>
    <xf numFmtId="164" fontId="1" fillId="0" borderId="19" xfId="1" applyNumberFormat="1" applyFill="1" applyBorder="1" applyAlignment="1">
      <alignment horizontal="center"/>
    </xf>
    <xf numFmtId="164" fontId="0" fillId="2" borderId="35" xfId="1" applyNumberFormat="1" applyFont="1" applyFill="1" applyBorder="1" applyAlignment="1">
      <alignment horizontal="center"/>
    </xf>
    <xf numFmtId="164" fontId="0" fillId="2" borderId="29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left"/>
    </xf>
    <xf numFmtId="164" fontId="0" fillId="3" borderId="29" xfId="1" applyNumberFormat="1" applyFont="1" applyFill="1" applyBorder="1" applyAlignment="1">
      <alignment horizontal="center"/>
    </xf>
    <xf numFmtId="164" fontId="13" fillId="2" borderId="0" xfId="1" applyNumberFormat="1" applyFont="1" applyFill="1"/>
    <xf numFmtId="164" fontId="14" fillId="2" borderId="0" xfId="1" applyNumberFormat="1" applyFont="1" applyFill="1" applyBorder="1" applyAlignment="1">
      <alignment horizontal="left"/>
    </xf>
    <xf numFmtId="42" fontId="1" fillId="2" borderId="0" xfId="0" applyNumberFormat="1" applyFont="1" applyFill="1" applyBorder="1"/>
    <xf numFmtId="164" fontId="0" fillId="2" borderId="3" xfId="1" applyNumberFormat="1" applyFont="1" applyFill="1" applyBorder="1" applyAlignment="1">
      <alignment horizontal="left"/>
    </xf>
    <xf numFmtId="164" fontId="0" fillId="2" borderId="29" xfId="1" applyNumberFormat="1" applyFont="1" applyFill="1" applyBorder="1" applyAlignment="1">
      <alignment horizontal="left"/>
    </xf>
    <xf numFmtId="0" fontId="3" fillId="0" borderId="0" xfId="0" applyFont="1" applyFill="1"/>
    <xf numFmtId="0" fontId="3" fillId="0" borderId="37" xfId="0" applyFont="1" applyFill="1" applyBorder="1"/>
    <xf numFmtId="0" fontId="3" fillId="0" borderId="38" xfId="0" applyFont="1" applyFill="1" applyBorder="1"/>
    <xf numFmtId="0" fontId="3" fillId="0" borderId="39" xfId="0" applyFont="1" applyFill="1" applyBorder="1"/>
    <xf numFmtId="44" fontId="3" fillId="0" borderId="40" xfId="2" applyFont="1" applyFill="1" applyBorder="1"/>
    <xf numFmtId="164" fontId="3" fillId="0" borderId="40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39" xfId="1" applyNumberFormat="1" applyFont="1" applyFill="1" applyBorder="1" applyAlignment="1">
      <alignment horizontal="center"/>
    </xf>
    <xf numFmtId="0" fontId="0" fillId="0" borderId="36" xfId="0" applyFill="1" applyBorder="1"/>
    <xf numFmtId="0" fontId="0" fillId="0" borderId="42" xfId="0" applyFill="1" applyBorder="1"/>
    <xf numFmtId="44" fontId="1" fillId="0" borderId="42" xfId="2" applyFill="1" applyBorder="1"/>
    <xf numFmtId="3" fontId="1" fillId="0" borderId="42" xfId="2" applyNumberFormat="1" applyFill="1" applyBorder="1" applyAlignment="1">
      <alignment horizontal="center"/>
    </xf>
    <xf numFmtId="0" fontId="0" fillId="0" borderId="7" xfId="0" applyFill="1" applyBorder="1"/>
    <xf numFmtId="0" fontId="3" fillId="5" borderId="3" xfId="0" applyFont="1" applyFill="1" applyBorder="1"/>
    <xf numFmtId="0" fontId="3" fillId="5" borderId="0" xfId="0" applyFont="1" applyFill="1" applyBorder="1"/>
    <xf numFmtId="0" fontId="3" fillId="5" borderId="29" xfId="0" applyFont="1" applyFill="1" applyBorder="1"/>
    <xf numFmtId="44" fontId="3" fillId="5" borderId="7" xfId="2" applyFont="1" applyFill="1" applyBorder="1"/>
    <xf numFmtId="0" fontId="1" fillId="5" borderId="35" xfId="0" applyFont="1" applyFill="1" applyBorder="1"/>
    <xf numFmtId="0" fontId="1" fillId="5" borderId="29" xfId="0" applyFont="1" applyFill="1" applyBorder="1"/>
    <xf numFmtId="0" fontId="1" fillId="2" borderId="9" xfId="0" applyFont="1" applyFill="1" applyBorder="1"/>
    <xf numFmtId="10" fontId="0" fillId="3" borderId="10" xfId="0" applyNumberFormat="1" applyFill="1" applyBorder="1"/>
    <xf numFmtId="0" fontId="0" fillId="0" borderId="10" xfId="0" applyFill="1" applyBorder="1"/>
    <xf numFmtId="44" fontId="1" fillId="0" borderId="19" xfId="2" applyFill="1" applyBorder="1"/>
    <xf numFmtId="165" fontId="1" fillId="0" borderId="19" xfId="2" applyNumberFormat="1" applyFill="1" applyBorder="1" applyAlignment="1">
      <alignment horizontal="center"/>
    </xf>
    <xf numFmtId="165" fontId="1" fillId="2" borderId="9" xfId="2" applyNumberFormat="1" applyFill="1" applyBorder="1" applyAlignment="1">
      <alignment horizontal="center"/>
    </xf>
    <xf numFmtId="165" fontId="1" fillId="2" borderId="10" xfId="2" applyNumberFormat="1" applyFill="1" applyBorder="1" applyAlignment="1">
      <alignment horizontal="center"/>
    </xf>
    <xf numFmtId="0" fontId="1" fillId="2" borderId="35" xfId="0" applyFont="1" applyFill="1" applyBorder="1"/>
    <xf numFmtId="44" fontId="0" fillId="3" borderId="29" xfId="2" applyFont="1" applyFill="1" applyBorder="1"/>
    <xf numFmtId="0" fontId="0" fillId="0" borderId="29" xfId="0" applyFill="1" applyBorder="1"/>
    <xf numFmtId="165" fontId="1" fillId="2" borderId="29" xfId="2" applyNumberFormat="1" applyFill="1" applyBorder="1" applyAlignment="1">
      <alignment horizontal="center"/>
    </xf>
    <xf numFmtId="165" fontId="1" fillId="2" borderId="35" xfId="2" applyNumberFormat="1" applyFill="1" applyBorder="1" applyAlignment="1">
      <alignment horizontal="center"/>
    </xf>
    <xf numFmtId="0" fontId="0" fillId="3" borderId="29" xfId="0" applyFill="1" applyBorder="1"/>
    <xf numFmtId="0" fontId="0" fillId="2" borderId="35" xfId="0" applyFill="1" applyBorder="1"/>
    <xf numFmtId="44" fontId="0" fillId="3" borderId="29" xfId="0" applyNumberFormat="1" applyFill="1" applyBorder="1"/>
    <xf numFmtId="0" fontId="3" fillId="0" borderId="0" xfId="0" applyFont="1" applyFill="1" applyBorder="1"/>
    <xf numFmtId="165" fontId="1" fillId="0" borderId="40" xfId="2" applyNumberFormat="1" applyFill="1" applyBorder="1" applyAlignment="1">
      <alignment horizontal="center"/>
    </xf>
    <xf numFmtId="165" fontId="3" fillId="0" borderId="41" xfId="2" applyNumberFormat="1" applyFont="1" applyFill="1" applyBorder="1" applyAlignment="1">
      <alignment horizontal="center"/>
    </xf>
    <xf numFmtId="165" fontId="3" fillId="0" borderId="39" xfId="2" applyNumberFormat="1" applyFont="1" applyFill="1" applyBorder="1" applyAlignment="1">
      <alignment horizontal="center"/>
    </xf>
    <xf numFmtId="165" fontId="1" fillId="0" borderId="42" xfId="2" applyNumberFormat="1" applyFill="1" applyBorder="1" applyAlignment="1">
      <alignment horizontal="center"/>
    </xf>
    <xf numFmtId="165" fontId="1" fillId="0" borderId="35" xfId="2" applyNumberFormat="1" applyFill="1" applyBorder="1"/>
    <xf numFmtId="165" fontId="1" fillId="0" borderId="29" xfId="2" applyNumberFormat="1" applyFill="1" applyBorder="1"/>
    <xf numFmtId="0" fontId="3" fillId="5" borderId="42" xfId="0" applyFont="1" applyFill="1" applyBorder="1"/>
    <xf numFmtId="0" fontId="0" fillId="2" borderId="9" xfId="0" applyFill="1" applyBorder="1"/>
    <xf numFmtId="44" fontId="1" fillId="0" borderId="17" xfId="2" applyFill="1" applyBorder="1"/>
    <xf numFmtId="165" fontId="1" fillId="0" borderId="17" xfId="2" applyNumberFormat="1" applyFill="1" applyBorder="1" applyAlignment="1">
      <alignment horizontal="center"/>
    </xf>
    <xf numFmtId="0" fontId="0" fillId="2" borderId="20" xfId="0" applyFill="1" applyBorder="1"/>
    <xf numFmtId="0" fontId="0" fillId="2" borderId="18" xfId="0" applyFill="1" applyBorder="1"/>
    <xf numFmtId="0" fontId="3" fillId="0" borderId="43" xfId="0" applyFont="1" applyFill="1" applyBorder="1"/>
    <xf numFmtId="0" fontId="3" fillId="0" borderId="44" xfId="0" applyFont="1" applyFill="1" applyBorder="1"/>
    <xf numFmtId="0" fontId="3" fillId="0" borderId="45" xfId="0" applyFont="1" applyFill="1" applyBorder="1"/>
    <xf numFmtId="44" fontId="3" fillId="0" borderId="46" xfId="2" applyFont="1" applyFill="1" applyBorder="1"/>
    <xf numFmtId="165" fontId="1" fillId="0" borderId="46" xfId="2" applyNumberFormat="1" applyFill="1" applyBorder="1" applyAlignment="1">
      <alignment horizontal="center"/>
    </xf>
    <xf numFmtId="165" fontId="3" fillId="0" borderId="47" xfId="2" applyNumberFormat="1" applyFont="1" applyFill="1" applyBorder="1" applyAlignment="1">
      <alignment horizontal="center"/>
    </xf>
    <xf numFmtId="165" fontId="3" fillId="0" borderId="45" xfId="2" applyNumberFormat="1" applyFont="1" applyFill="1" applyBorder="1" applyAlignment="1">
      <alignment horizontal="center"/>
    </xf>
    <xf numFmtId="0" fontId="1" fillId="0" borderId="0" xfId="5" applyFont="1"/>
    <xf numFmtId="165" fontId="1" fillId="0" borderId="0" xfId="5" applyNumberFormat="1" applyFont="1"/>
    <xf numFmtId="0" fontId="1" fillId="0" borderId="17" xfId="5" applyFont="1" applyBorder="1"/>
    <xf numFmtId="165" fontId="1" fillId="0" borderId="10" xfId="5" applyNumberFormat="1" applyFont="1" applyBorder="1"/>
    <xf numFmtId="0" fontId="1" fillId="0" borderId="19" xfId="5" applyFont="1" applyBorder="1"/>
    <xf numFmtId="165" fontId="1" fillId="0" borderId="29" xfId="5" applyNumberFormat="1" applyFont="1" applyBorder="1"/>
    <xf numFmtId="0" fontId="1" fillId="0" borderId="23" xfId="5" applyFont="1" applyBorder="1"/>
    <xf numFmtId="167" fontId="1" fillId="0" borderId="24" xfId="3" applyNumberFormat="1" applyFont="1" applyBorder="1"/>
    <xf numFmtId="0" fontId="1" fillId="0" borderId="0" xfId="5" applyFont="1" applyAlignment="1">
      <alignment horizontal="center" wrapText="1"/>
    </xf>
    <xf numFmtId="0" fontId="1" fillId="6" borderId="0" xfId="5" applyFont="1" applyFill="1"/>
    <xf numFmtId="0" fontId="1" fillId="0" borderId="0" xfId="5"/>
    <xf numFmtId="165" fontId="1" fillId="0" borderId="0" xfId="5" applyNumberFormat="1"/>
    <xf numFmtId="0" fontId="15" fillId="7" borderId="32" xfId="5" applyFont="1" applyFill="1" applyBorder="1" applyAlignment="1">
      <alignment horizontal="center" vertical="top" wrapText="1"/>
    </xf>
    <xf numFmtId="0" fontId="15" fillId="7" borderId="33" xfId="5" applyFont="1" applyFill="1" applyBorder="1" applyAlignment="1">
      <alignment horizontal="center" vertical="top" wrapText="1"/>
    </xf>
    <xf numFmtId="165" fontId="15" fillId="7" borderId="33" xfId="5" applyNumberFormat="1" applyFont="1" applyFill="1" applyBorder="1" applyAlignment="1">
      <alignment horizontal="center" vertical="top" wrapText="1"/>
    </xf>
    <xf numFmtId="0" fontId="15" fillId="7" borderId="50" xfId="5" applyFont="1" applyFill="1" applyBorder="1" applyAlignment="1">
      <alignment horizontal="center" vertical="top" wrapText="1"/>
    </xf>
    <xf numFmtId="0" fontId="16" fillId="8" borderId="48" xfId="5" applyFont="1" applyFill="1" applyBorder="1" applyAlignment="1">
      <alignment horizontal="center" vertical="top" wrapText="1"/>
    </xf>
    <xf numFmtId="0" fontId="3" fillId="7" borderId="51" xfId="5" applyFont="1" applyFill="1" applyBorder="1" applyAlignment="1">
      <alignment horizontal="center" wrapText="1"/>
    </xf>
    <xf numFmtId="0" fontId="1" fillId="7" borderId="52" xfId="5" applyFont="1" applyFill="1" applyBorder="1" applyAlignment="1">
      <alignment horizontal="center"/>
    </xf>
    <xf numFmtId="0" fontId="1" fillId="7" borderId="53" xfId="5" applyFont="1" applyFill="1" applyBorder="1" applyAlignment="1">
      <alignment horizontal="center"/>
    </xf>
    <xf numFmtId="0" fontId="1" fillId="7" borderId="54" xfId="5" applyFont="1" applyFill="1" applyBorder="1" applyAlignment="1">
      <alignment horizontal="center" wrapText="1"/>
    </xf>
    <xf numFmtId="0" fontId="17" fillId="0" borderId="55" xfId="0" applyFont="1" applyBorder="1" applyAlignment="1">
      <alignment vertical="top" wrapText="1"/>
    </xf>
    <xf numFmtId="0" fontId="17" fillId="0" borderId="24" xfId="0" applyFont="1" applyBorder="1" applyAlignment="1">
      <alignment vertical="top" wrapText="1"/>
    </xf>
    <xf numFmtId="165" fontId="15" fillId="8" borderId="24" xfId="6" applyNumberFormat="1" applyFont="1" applyFill="1" applyBorder="1" applyAlignment="1">
      <alignment vertical="top" wrapText="1"/>
    </xf>
    <xf numFmtId="9" fontId="15" fillId="8" borderId="56" xfId="3" applyFont="1" applyFill="1" applyBorder="1" applyAlignment="1">
      <alignment vertical="top" wrapText="1"/>
    </xf>
    <xf numFmtId="164" fontId="16" fillId="8" borderId="57" xfId="1" applyNumberFormat="1" applyFont="1" applyFill="1" applyBorder="1" applyAlignment="1">
      <alignment vertical="top" wrapText="1"/>
    </xf>
    <xf numFmtId="0" fontId="1" fillId="9" borderId="42" xfId="5" applyFont="1" applyFill="1" applyBorder="1" applyAlignment="1">
      <alignment horizontal="center"/>
    </xf>
    <xf numFmtId="44" fontId="1" fillId="0" borderId="58" xfId="2" applyFont="1" applyBorder="1"/>
    <xf numFmtId="44" fontId="1" fillId="0" borderId="59" xfId="2" applyFont="1" applyBorder="1"/>
    <xf numFmtId="9" fontId="1" fillId="0" borderId="60" xfId="3" applyFont="1" applyBorder="1"/>
    <xf numFmtId="0" fontId="17" fillId="0" borderId="8" xfId="0" applyFont="1" applyBorder="1" applyAlignment="1">
      <alignment vertical="top" wrapText="1"/>
    </xf>
    <xf numFmtId="0" fontId="17" fillId="0" borderId="7" xfId="0" applyFont="1" applyBorder="1" applyAlignment="1">
      <alignment vertical="top" wrapText="1"/>
    </xf>
    <xf numFmtId="165" fontId="15" fillId="8" borderId="7" xfId="6" applyNumberFormat="1" applyFont="1" applyFill="1" applyBorder="1" applyAlignment="1">
      <alignment vertical="top" wrapText="1"/>
    </xf>
    <xf numFmtId="9" fontId="15" fillId="8" borderId="61" xfId="3" applyFont="1" applyFill="1" applyBorder="1" applyAlignment="1">
      <alignment vertical="top" wrapText="1"/>
    </xf>
    <xf numFmtId="164" fontId="16" fillId="8" borderId="62" xfId="1" applyNumberFormat="1" applyFont="1" applyFill="1" applyBorder="1" applyAlignment="1">
      <alignment vertical="top" wrapText="1"/>
    </xf>
    <xf numFmtId="44" fontId="1" fillId="0" borderId="8" xfId="2" applyFont="1" applyBorder="1"/>
    <xf numFmtId="44" fontId="1" fillId="0" borderId="7" xfId="2" applyFont="1" applyBorder="1"/>
    <xf numFmtId="9" fontId="1" fillId="0" borderId="61" xfId="3" applyFont="1" applyBorder="1"/>
    <xf numFmtId="165" fontId="1" fillId="0" borderId="8" xfId="2" applyNumberFormat="1" applyFont="1" applyBorder="1"/>
    <xf numFmtId="165" fontId="1" fillId="0" borderId="7" xfId="2" applyNumberFormat="1" applyFont="1" applyBorder="1"/>
    <xf numFmtId="0" fontId="17" fillId="10" borderId="8" xfId="0" applyFont="1" applyFill="1" applyBorder="1" applyAlignment="1">
      <alignment vertical="top" wrapText="1"/>
    </xf>
    <xf numFmtId="0" fontId="17" fillId="10" borderId="7" xfId="0" applyFont="1" applyFill="1" applyBorder="1" applyAlignment="1">
      <alignment vertical="top" wrapText="1"/>
    </xf>
    <xf numFmtId="0" fontId="17" fillId="0" borderId="63" xfId="0" applyFont="1" applyBorder="1" applyAlignment="1">
      <alignment vertical="top" wrapText="1"/>
    </xf>
    <xf numFmtId="0" fontId="17" fillId="0" borderId="6" xfId="0" applyFont="1" applyBorder="1" applyAlignment="1">
      <alignment vertical="top" wrapText="1"/>
    </xf>
    <xf numFmtId="165" fontId="15" fillId="8" borderId="6" xfId="6" applyNumberFormat="1" applyFont="1" applyFill="1" applyBorder="1" applyAlignment="1">
      <alignment vertical="top" wrapText="1"/>
    </xf>
    <xf numFmtId="9" fontId="15" fillId="8" borderId="64" xfId="3" applyFont="1" applyFill="1" applyBorder="1" applyAlignment="1">
      <alignment vertical="top" wrapText="1"/>
    </xf>
    <xf numFmtId="164" fontId="16" fillId="8" borderId="65" xfId="1" applyNumberFormat="1" applyFont="1" applyFill="1" applyBorder="1" applyAlignment="1">
      <alignment vertical="top" wrapText="1"/>
    </xf>
    <xf numFmtId="165" fontId="1" fillId="0" borderId="63" xfId="2" applyNumberFormat="1" applyFont="1" applyBorder="1"/>
    <xf numFmtId="165" fontId="1" fillId="0" borderId="6" xfId="2" applyNumberFormat="1" applyFont="1" applyBorder="1"/>
    <xf numFmtId="9" fontId="1" fillId="0" borderId="64" xfId="3" applyFont="1" applyBorder="1"/>
    <xf numFmtId="0" fontId="19" fillId="0" borderId="0" xfId="5" applyFont="1"/>
    <xf numFmtId="167" fontId="1" fillId="0" borderId="0" xfId="3" applyNumberFormat="1" applyFont="1"/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15" xfId="0" applyFill="1" applyBorder="1" applyAlignment="1">
      <alignment horizontal="center" wrapText="1"/>
    </xf>
    <xf numFmtId="0" fontId="3" fillId="0" borderId="14" xfId="5" applyFont="1" applyBorder="1" applyAlignment="1">
      <alignment horizontal="center"/>
    </xf>
    <xf numFmtId="0" fontId="3" fillId="0" borderId="15" xfId="5" applyFont="1" applyBorder="1" applyAlignment="1">
      <alignment horizontal="center"/>
    </xf>
    <xf numFmtId="0" fontId="1" fillId="0" borderId="34" xfId="5" applyFont="1" applyBorder="1" applyAlignment="1">
      <alignment horizontal="center"/>
    </xf>
    <xf numFmtId="0" fontId="1" fillId="0" borderId="48" xfId="5" applyFont="1" applyBorder="1" applyAlignment="1">
      <alignment horizontal="center"/>
    </xf>
    <xf numFmtId="0" fontId="1" fillId="0" borderId="49" xfId="5" applyFont="1" applyBorder="1" applyAlignment="1">
      <alignment horizontal="center"/>
    </xf>
  </cellXfs>
  <cellStyles count="151">
    <cellStyle name="0000000000" xfId="7"/>
    <cellStyle name="20% - Accent1 2" xfId="8"/>
    <cellStyle name="20% - Accent1 3" xfId="9"/>
    <cellStyle name="20% - Accent1 4" xfId="10"/>
    <cellStyle name="20% - Accent2 2" xfId="11"/>
    <cellStyle name="20% - Accent2 3" xfId="12"/>
    <cellStyle name="20% - Accent2 4" xfId="13"/>
    <cellStyle name="20% - Accent3 2" xfId="14"/>
    <cellStyle name="20% - Accent3 3" xfId="15"/>
    <cellStyle name="20% - Accent3 4" xfId="16"/>
    <cellStyle name="20% - Accent4 2" xfId="17"/>
    <cellStyle name="20% - Accent4 3" xfId="18"/>
    <cellStyle name="20% - Accent4 4" xfId="19"/>
    <cellStyle name="20% - Accent5 2" xfId="20"/>
    <cellStyle name="20% - Accent5 3" xfId="21"/>
    <cellStyle name="20% - Accent5 4" xfId="22"/>
    <cellStyle name="20% - Accent6 2" xfId="23"/>
    <cellStyle name="20% - Accent6 3" xfId="24"/>
    <cellStyle name="20% - Accent6 4" xfId="25"/>
    <cellStyle name="40% - Accent1 2" xfId="26"/>
    <cellStyle name="40% - Accent1 3" xfId="27"/>
    <cellStyle name="40% - Accent1 4" xfId="28"/>
    <cellStyle name="40% - Accent2 2" xfId="29"/>
    <cellStyle name="40% - Accent2 3" xfId="30"/>
    <cellStyle name="40% - Accent2 4" xfId="31"/>
    <cellStyle name="40% - Accent3 2" xfId="32"/>
    <cellStyle name="40% - Accent3 3" xfId="33"/>
    <cellStyle name="40% - Accent3 4" xfId="34"/>
    <cellStyle name="40% - Accent4 2" xfId="35"/>
    <cellStyle name="40% - Accent4 3" xfId="36"/>
    <cellStyle name="40% - Accent4 4" xfId="37"/>
    <cellStyle name="40% - Accent5 2" xfId="38"/>
    <cellStyle name="40% - Accent5 3" xfId="39"/>
    <cellStyle name="40% - Accent5 4" xfId="40"/>
    <cellStyle name="40% - Accent6 2" xfId="41"/>
    <cellStyle name="40% - Accent6 3" xfId="42"/>
    <cellStyle name="40% - Accent6 4" xfId="43"/>
    <cellStyle name="60% - Accent1 2" xfId="44"/>
    <cellStyle name="60% - Accent1 3" xfId="45"/>
    <cellStyle name="60% - Accent1 4" xfId="46"/>
    <cellStyle name="60% - Accent2 2" xfId="47"/>
    <cellStyle name="60% - Accent2 3" xfId="48"/>
    <cellStyle name="60% - Accent2 4" xfId="49"/>
    <cellStyle name="60% - Accent3 2" xfId="50"/>
    <cellStyle name="60% - Accent3 3" xfId="51"/>
    <cellStyle name="60% - Accent3 4" xfId="52"/>
    <cellStyle name="60% - Accent4 2" xfId="53"/>
    <cellStyle name="60% - Accent4 3" xfId="54"/>
    <cellStyle name="60% - Accent4 4" xfId="55"/>
    <cellStyle name="60% - Accent5 2" xfId="56"/>
    <cellStyle name="60% - Accent5 3" xfId="57"/>
    <cellStyle name="60% - Accent5 4" xfId="58"/>
    <cellStyle name="60% - Accent6 2" xfId="59"/>
    <cellStyle name="60% - Accent6 3" xfId="60"/>
    <cellStyle name="60% - Accent6 4" xfId="61"/>
    <cellStyle name="Accent1 2" xfId="62"/>
    <cellStyle name="Accent1 3" xfId="63"/>
    <cellStyle name="Accent1 4" xfId="64"/>
    <cellStyle name="Accent2 2" xfId="65"/>
    <cellStyle name="Accent2 3" xfId="66"/>
    <cellStyle name="Accent2 4" xfId="67"/>
    <cellStyle name="Accent3 2" xfId="68"/>
    <cellStyle name="Accent3 3" xfId="69"/>
    <cellStyle name="Accent3 4" xfId="70"/>
    <cellStyle name="Accent4 2" xfId="71"/>
    <cellStyle name="Accent4 3" xfId="72"/>
    <cellStyle name="Accent4 4" xfId="73"/>
    <cellStyle name="Accent5 2" xfId="74"/>
    <cellStyle name="Accent5 3" xfId="75"/>
    <cellStyle name="Accent5 4" xfId="76"/>
    <cellStyle name="Accent6 2" xfId="77"/>
    <cellStyle name="Accent6 3" xfId="78"/>
    <cellStyle name="Accent6 4" xfId="79"/>
    <cellStyle name="Bad 2" xfId="80"/>
    <cellStyle name="Bad 3" xfId="81"/>
    <cellStyle name="Bad 4" xfId="82"/>
    <cellStyle name="Calculation 2" xfId="83"/>
    <cellStyle name="Calculation 3" xfId="84"/>
    <cellStyle name="Calculation 4" xfId="85"/>
    <cellStyle name="Check Cell 2" xfId="86"/>
    <cellStyle name="Check Cell 3" xfId="87"/>
    <cellStyle name="Check Cell 4" xfId="88"/>
    <cellStyle name="Comma" xfId="1" builtinId="3"/>
    <cellStyle name="Comma 2" xfId="89"/>
    <cellStyle name="Comma 3" xfId="90"/>
    <cellStyle name="Comma 4" xfId="91"/>
    <cellStyle name="Currency" xfId="2" builtinId="4"/>
    <cellStyle name="Currency 2" xfId="92"/>
    <cellStyle name="Currency 3" xfId="93"/>
    <cellStyle name="Currency 4" xfId="94"/>
    <cellStyle name="Currency 5" xfId="6"/>
    <cellStyle name="Explanatory Text 2" xfId="95"/>
    <cellStyle name="Explanatory Text 3" xfId="96"/>
    <cellStyle name="Explanatory Text 4" xfId="97"/>
    <cellStyle name="Good 2" xfId="98"/>
    <cellStyle name="Good 3" xfId="99"/>
    <cellStyle name="Good 4" xfId="100"/>
    <cellStyle name="Heading 1 2" xfId="101"/>
    <cellStyle name="Heading 1 3" xfId="102"/>
    <cellStyle name="Heading 1 4" xfId="103"/>
    <cellStyle name="Heading 2 2" xfId="104"/>
    <cellStyle name="Heading 2 3" xfId="105"/>
    <cellStyle name="Heading 2 4" xfId="106"/>
    <cellStyle name="Heading 3 2" xfId="107"/>
    <cellStyle name="Heading 3 3" xfId="108"/>
    <cellStyle name="Heading 3 4" xfId="109"/>
    <cellStyle name="Heading 4 2" xfId="110"/>
    <cellStyle name="Heading 4 3" xfId="111"/>
    <cellStyle name="Heading 4 4" xfId="112"/>
    <cellStyle name="Hyperlink" xfId="4" builtinId="8"/>
    <cellStyle name="Input 2" xfId="113"/>
    <cellStyle name="Input 3" xfId="114"/>
    <cellStyle name="Input 4" xfId="115"/>
    <cellStyle name="Linked Cell 2" xfId="116"/>
    <cellStyle name="Linked Cell 3" xfId="117"/>
    <cellStyle name="Linked Cell 4" xfId="118"/>
    <cellStyle name="Neutral 2" xfId="119"/>
    <cellStyle name="Neutral 3" xfId="120"/>
    <cellStyle name="Neutral 4" xfId="121"/>
    <cellStyle name="Normal" xfId="0" builtinId="0"/>
    <cellStyle name="Normal 2" xfId="122"/>
    <cellStyle name="Normal 3" xfId="123"/>
    <cellStyle name="Normal 4" xfId="124"/>
    <cellStyle name="Normal 5" xfId="5"/>
    <cellStyle name="Note 2" xfId="125"/>
    <cellStyle name="Note 3" xfId="126"/>
    <cellStyle name="Note 4" xfId="127"/>
    <cellStyle name="Output 2" xfId="128"/>
    <cellStyle name="Output 3" xfId="129"/>
    <cellStyle name="Output 4" xfId="130"/>
    <cellStyle name="Percent" xfId="3" builtinId="5"/>
    <cellStyle name="Percent 2" xfId="131"/>
    <cellStyle name="Percent 3" xfId="132"/>
    <cellStyle name="Percent 4" xfId="133"/>
    <cellStyle name="Percent 5" xfId="134"/>
    <cellStyle name="PSChar" xfId="135"/>
    <cellStyle name="PSDate" xfId="136"/>
    <cellStyle name="PSDec" xfId="137"/>
    <cellStyle name="PSHeading" xfId="138"/>
    <cellStyle name="PSInt" xfId="139"/>
    <cellStyle name="PSSpacer" xfId="140"/>
    <cellStyle name="Spelling 1033,0" xfId="141"/>
    <cellStyle name="Title 2" xfId="142"/>
    <cellStyle name="Title 3" xfId="143"/>
    <cellStyle name="Title 4" xfId="144"/>
    <cellStyle name="Total 2" xfId="145"/>
    <cellStyle name="Total 3" xfId="146"/>
    <cellStyle name="Total 4" xfId="147"/>
    <cellStyle name="Warning Text 2" xfId="148"/>
    <cellStyle name="Warning Text 3" xfId="149"/>
    <cellStyle name="Warning Text 4" xfId="15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externalLink" Target="externalLinks/externalLink1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%20Model%20Template%20NTM-B%20(KS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rassRing"/>
      <sheetName val="DL_5_3_10"/>
      <sheetName val="Travel Phase I"/>
      <sheetName val="Travel Phase II"/>
      <sheetName val="Assumptions"/>
      <sheetName val="Esc Code"/>
      <sheetName val="Indirect Lookup"/>
      <sheetName val="CPFF"/>
      <sheetName val="InputSheet"/>
      <sheetName val="Sub Rates"/>
      <sheetName val="Travel (25% Churn)"/>
      <sheetName val="WBS-Price"/>
      <sheetName val="NTM-B BOE(All)"/>
      <sheetName val="SOW Work Pkgs (Price&amp;Cost)"/>
      <sheetName val="WBS Task Descriptions"/>
      <sheetName val="Price Analysis &quot;Sub-1&quot;"/>
      <sheetName val="Indirects"/>
      <sheetName val="T&amp;M1_Ph1(old)"/>
      <sheetName val="T&amp;M1_Ph1"/>
      <sheetName val="T&amp;M1_Ph2"/>
      <sheetName val="T&amp;M1_Ph3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ESD</v>
          </cell>
        </row>
      </sheetData>
      <sheetData sheetId="7"/>
      <sheetData sheetId="8">
        <row r="1">
          <cell r="D1" t="str">
            <v>LJLA10021/LR-RBG-6000446638</v>
          </cell>
        </row>
        <row r="2">
          <cell r="D2" t="str">
            <v>NATO ITM-B</v>
          </cell>
        </row>
        <row r="3">
          <cell r="D3" t="str">
            <v>ManTech Telecommunications and Information Systems Corporation</v>
          </cell>
        </row>
        <row r="4">
          <cell r="D4" t="str">
            <v>P-13527</v>
          </cell>
        </row>
        <row r="22">
          <cell r="A22" t="str">
            <v>Base YearIS</v>
          </cell>
          <cell r="C22" t="str">
            <v>Base Year</v>
          </cell>
          <cell r="D22">
            <v>40452</v>
          </cell>
          <cell r="E22">
            <v>40816</v>
          </cell>
          <cell r="F22" t="str">
            <v>DO NOT DELETE</v>
          </cell>
          <cell r="G22">
            <v>1.0165</v>
          </cell>
        </row>
        <row r="23">
          <cell r="A23" t="str">
            <v>Option Year 1IS</v>
          </cell>
          <cell r="C23" t="str">
            <v>Option Year 1</v>
          </cell>
          <cell r="D23">
            <v>40817</v>
          </cell>
          <cell r="E23">
            <v>41182</v>
          </cell>
          <cell r="F23" t="str">
            <v>DO NOT DELETE</v>
          </cell>
          <cell r="G23">
            <v>1.0500444999999998</v>
          </cell>
        </row>
        <row r="24">
          <cell r="A24" t="str">
            <v>Option Year 2IS</v>
          </cell>
          <cell r="C24" t="str">
            <v>Option Year 2</v>
          </cell>
          <cell r="D24">
            <v>41183</v>
          </cell>
          <cell r="E24">
            <v>41547</v>
          </cell>
          <cell r="F24" t="str">
            <v>DO NOT DELETE</v>
          </cell>
          <cell r="G24">
            <v>1.0846959684999997</v>
          </cell>
        </row>
        <row r="25">
          <cell r="A25" t="str">
            <v>Option Year 3IS</v>
          </cell>
          <cell r="C25" t="str">
            <v>Option Year 3</v>
          </cell>
          <cell r="D25">
            <v>41548</v>
          </cell>
          <cell r="E25">
            <v>41912</v>
          </cell>
          <cell r="F25" t="str">
            <v>DO NOT DELETE</v>
          </cell>
          <cell r="G25">
            <v>1.1204909354604995</v>
          </cell>
        </row>
        <row r="26">
          <cell r="A26" t="str">
            <v>Option Year 4IS</v>
          </cell>
          <cell r="C26" t="str">
            <v>Option Year 4</v>
          </cell>
          <cell r="D26">
            <v>41913</v>
          </cell>
          <cell r="E26">
            <v>42277</v>
          </cell>
          <cell r="F26" t="str">
            <v>DO NOT DELETE</v>
          </cell>
          <cell r="G26">
            <v>1.1574671363306959</v>
          </cell>
        </row>
        <row r="27">
          <cell r="A27" t="str">
            <v>Option Year 5IS</v>
          </cell>
          <cell r="C27" t="str">
            <v>Option Year 5</v>
          </cell>
          <cell r="D27">
            <v>42278</v>
          </cell>
          <cell r="E27">
            <v>42642</v>
          </cell>
          <cell r="F27" t="str">
            <v>DO NOT DELETE</v>
          </cell>
          <cell r="G27">
            <v>1.1956635518296088</v>
          </cell>
        </row>
        <row r="28">
          <cell r="A28" t="str">
            <v>Option Year 6IS</v>
          </cell>
          <cell r="C28" t="str">
            <v>Option Year 6</v>
          </cell>
          <cell r="D28">
            <v>42643</v>
          </cell>
          <cell r="E28">
            <v>43007</v>
          </cell>
          <cell r="F28" t="str">
            <v>DO NOT DELETE</v>
          </cell>
          <cell r="G28">
            <v>1.2351204490399856</v>
          </cell>
        </row>
        <row r="29">
          <cell r="A29" t="str">
            <v>Option Year 7IS</v>
          </cell>
          <cell r="C29" t="str">
            <v>Option Year 7</v>
          </cell>
          <cell r="D29">
            <v>43008</v>
          </cell>
          <cell r="E29">
            <v>43373</v>
          </cell>
          <cell r="F29" t="str">
            <v>DO NOT DELETE</v>
          </cell>
          <cell r="G29">
            <v>1.2758794238583051</v>
          </cell>
        </row>
        <row r="30">
          <cell r="A30" t="str">
            <v>Option Year 8IS</v>
          </cell>
          <cell r="C30" t="str">
            <v>Option Year 8</v>
          </cell>
          <cell r="D30">
            <v>43374</v>
          </cell>
          <cell r="E30">
            <v>43738</v>
          </cell>
          <cell r="F30" t="str">
            <v>DO NOT DELETE</v>
          </cell>
          <cell r="G30">
            <v>1.3179834448456289</v>
          </cell>
        </row>
        <row r="31">
          <cell r="A31" t="str">
            <v>Option Year 9IS</v>
          </cell>
          <cell r="C31" t="str">
            <v>Option Year 9</v>
          </cell>
          <cell r="D31">
            <v>43739</v>
          </cell>
          <cell r="E31">
            <v>44103</v>
          </cell>
          <cell r="F31" t="str">
            <v>DO NOT DELETE</v>
          </cell>
          <cell r="G31">
            <v>1.3614768985255346</v>
          </cell>
        </row>
        <row r="32">
          <cell r="A32" t="str">
            <v>Option Year 10IS</v>
          </cell>
          <cell r="C32" t="str">
            <v>Option Year 10</v>
          </cell>
          <cell r="D32">
            <v>44104</v>
          </cell>
          <cell r="E32">
            <v>44468</v>
          </cell>
          <cell r="F32" t="str">
            <v>DO NOT DELETE</v>
          </cell>
          <cell r="G32">
            <v>1.4064056361768771</v>
          </cell>
        </row>
        <row r="33">
          <cell r="A33" t="str">
            <v>Option Year 11IS</v>
          </cell>
          <cell r="C33" t="str">
            <v>Option Year 11</v>
          </cell>
          <cell r="D33">
            <v>44469</v>
          </cell>
          <cell r="E33">
            <v>44834</v>
          </cell>
          <cell r="F33" t="str">
            <v>DO NOT DELETE</v>
          </cell>
          <cell r="G33">
            <v>1.452817022170714</v>
          </cell>
        </row>
        <row r="34">
          <cell r="A34" t="str">
            <v>Option Year 12IS</v>
          </cell>
          <cell r="C34" t="str">
            <v>Option Year 12</v>
          </cell>
          <cell r="D34">
            <v>44835</v>
          </cell>
          <cell r="E34">
            <v>45199</v>
          </cell>
          <cell r="F34" t="str">
            <v>DO NOT DELETE</v>
          </cell>
          <cell r="G34">
            <v>1.5007599839023473</v>
          </cell>
        </row>
        <row r="35">
          <cell r="A35" t="str">
            <v>Option Year 13IS</v>
          </cell>
          <cell r="C35" t="str">
            <v>Option Year 13</v>
          </cell>
          <cell r="D35">
            <v>45200</v>
          </cell>
          <cell r="E35">
            <v>45564</v>
          </cell>
          <cell r="F35" t="str">
            <v>DO NOT DELETE</v>
          </cell>
          <cell r="G35">
            <v>1.5502850633711247</v>
          </cell>
        </row>
        <row r="36">
          <cell r="A36" t="str">
            <v>Option Year 14IS</v>
          </cell>
          <cell r="C36" t="str">
            <v>Option Year 14</v>
          </cell>
          <cell r="D36">
            <v>45565</v>
          </cell>
          <cell r="E36">
            <v>45929</v>
          </cell>
          <cell r="F36" t="str">
            <v>DO NOT DELETE</v>
          </cell>
          <cell r="G36">
            <v>1.5754495528405033</v>
          </cell>
        </row>
        <row r="39">
          <cell r="C39" t="str">
            <v>DO NOT DELETE ABBREVIATIONS</v>
          </cell>
          <cell r="F39" t="str">
            <v>Indirect</v>
          </cell>
          <cell r="G39" t="str">
            <v>Description</v>
          </cell>
        </row>
        <row r="40">
          <cell r="C40" t="str">
            <v>Abbreviations</v>
          </cell>
          <cell r="D40" t="str">
            <v>Site/Code</v>
          </cell>
          <cell r="F40" t="str">
            <v>Rate Schd</v>
          </cell>
          <cell r="G40" t="str">
            <v>Cost Ctr</v>
          </cell>
          <cell r="I40" t="str">
            <v>IS</v>
          </cell>
        </row>
        <row r="41">
          <cell r="A41" t="str">
            <v>ISPRB</v>
          </cell>
          <cell r="C41" t="str">
            <v>PRB</v>
          </cell>
          <cell r="D41" t="str">
            <v>Contr/Govt</v>
          </cell>
          <cell r="G41" t="str">
            <v>PRB</v>
          </cell>
        </row>
        <row r="42">
          <cell r="A42" t="str">
            <v>ISOverhead - Offsite</v>
          </cell>
          <cell r="C42" t="str">
            <v>Overhead</v>
          </cell>
          <cell r="D42" t="str">
            <v>Contr</v>
          </cell>
          <cell r="G42" t="str">
            <v>Overhead - Offsite</v>
          </cell>
        </row>
        <row r="43">
          <cell r="A43" t="str">
            <v>ISOverhead - Onsite</v>
          </cell>
          <cell r="C43" t="str">
            <v>Overhead</v>
          </cell>
          <cell r="D43" t="str">
            <v>Govt</v>
          </cell>
          <cell r="G43" t="str">
            <v>Overhead - Onsite</v>
          </cell>
        </row>
        <row r="44">
          <cell r="A44" t="str">
            <v>ISMaterial Handling</v>
          </cell>
          <cell r="C44" t="str">
            <v>MH</v>
          </cell>
          <cell r="D44" t="str">
            <v>Contr/Govt</v>
          </cell>
          <cell r="G44" t="str">
            <v>Material Handling</v>
          </cell>
        </row>
        <row r="45">
          <cell r="A45" t="str">
            <v>ISG&amp;A</v>
          </cell>
          <cell r="C45" t="str">
            <v>G&amp;A</v>
          </cell>
          <cell r="D45" t="str">
            <v>Contr/Govt</v>
          </cell>
          <cell r="G45" t="str">
            <v>G&amp;A</v>
          </cell>
        </row>
        <row r="46">
          <cell r="A46" t="str">
            <v>ISTBD1</v>
          </cell>
          <cell r="C46" t="str">
            <v>TBD1</v>
          </cell>
          <cell r="D46" t="str">
            <v>Contr/Govt</v>
          </cell>
          <cell r="G46" t="str">
            <v>TBD1</v>
          </cell>
        </row>
        <row r="47">
          <cell r="A47" t="str">
            <v>ISTBD2</v>
          </cell>
          <cell r="C47" t="str">
            <v>TBD2</v>
          </cell>
          <cell r="D47" t="str">
            <v>Contr/Govt</v>
          </cell>
          <cell r="G47" t="str">
            <v>TBD2</v>
          </cell>
        </row>
        <row r="48">
          <cell r="A48" t="str">
            <v>ISTBD3</v>
          </cell>
          <cell r="C48" t="str">
            <v>TBD3</v>
          </cell>
          <cell r="D48" t="str">
            <v>Contr/Govt</v>
          </cell>
          <cell r="G48" t="str">
            <v>TBD3</v>
          </cell>
        </row>
        <row r="50">
          <cell r="G50" t="str">
            <v>Contr Site Wrap:</v>
          </cell>
        </row>
        <row r="51">
          <cell r="G51" t="str">
            <v>Govt Site Wrap:</v>
          </cell>
        </row>
        <row r="52">
          <cell r="G52" t="str">
            <v>Sub/Mat'l Wrap:</v>
          </cell>
        </row>
        <row r="53">
          <cell r="C53" t="str">
            <v>IWA 1</v>
          </cell>
        </row>
        <row r="54">
          <cell r="D54" t="str">
            <v>Escalation Rate</v>
          </cell>
          <cell r="E54">
            <v>3.3000000000000002E-2</v>
          </cell>
        </row>
        <row r="55">
          <cell r="D55" t="str">
            <v>Escalation Type</v>
          </cell>
          <cell r="E55" t="str">
            <v>Standard</v>
          </cell>
        </row>
        <row r="56">
          <cell r="D56" t="str">
            <v>Closing Date of Proposal</v>
          </cell>
          <cell r="E56">
            <v>40325</v>
          </cell>
        </row>
        <row r="57">
          <cell r="D57" t="str">
            <v>ManTech Company:</v>
          </cell>
          <cell r="E57" t="str">
            <v>SMA</v>
          </cell>
          <cell r="F57" t="str">
            <v>(use the drop down box to select)</v>
          </cell>
        </row>
        <row r="65">
          <cell r="G65" t="str">
            <v>Esc Period:</v>
          </cell>
        </row>
        <row r="66">
          <cell r="D66" t="str">
            <v>Next Appraisal Date</v>
          </cell>
          <cell r="E66">
            <v>40634</v>
          </cell>
          <cell r="G66" t="str">
            <v>Appraisal Dates</v>
          </cell>
        </row>
        <row r="67">
          <cell r="G67" t="str">
            <v>End Dates</v>
          </cell>
        </row>
        <row r="68">
          <cell r="C68" t="str">
            <v>Period of
Performance</v>
          </cell>
          <cell r="D68" t="str">
            <v>Start</v>
          </cell>
          <cell r="E68" t="str">
            <v>End</v>
          </cell>
          <cell r="F68" t="str">
            <v>MidPoint Esc Mos.</v>
          </cell>
          <cell r="G68" t="str">
            <v>Esc Factor</v>
          </cell>
        </row>
        <row r="69">
          <cell r="A69" t="str">
            <v>Base YearESD</v>
          </cell>
          <cell r="C69" t="str">
            <v>Base Year</v>
          </cell>
          <cell r="D69">
            <v>40452</v>
          </cell>
          <cell r="E69">
            <v>40816</v>
          </cell>
          <cell r="F69" t="str">
            <v>DO NOT DELETE</v>
          </cell>
          <cell r="G69">
            <v>1.0165</v>
          </cell>
        </row>
        <row r="70">
          <cell r="A70" t="str">
            <v>Option Year 1ESD</v>
          </cell>
          <cell r="C70" t="str">
            <v>Option Year 1</v>
          </cell>
          <cell r="D70">
            <v>40817</v>
          </cell>
          <cell r="E70">
            <v>41182</v>
          </cell>
          <cell r="F70" t="str">
            <v>DO NOT DELETE</v>
          </cell>
          <cell r="G70">
            <v>1.0500444999999998</v>
          </cell>
        </row>
        <row r="71">
          <cell r="A71" t="str">
            <v>Option Year 2ESD</v>
          </cell>
          <cell r="C71" t="str">
            <v>Option Year 2</v>
          </cell>
          <cell r="D71">
            <v>41183</v>
          </cell>
          <cell r="E71">
            <v>41547</v>
          </cell>
          <cell r="F71" t="str">
            <v>DO NOT DELETE</v>
          </cell>
          <cell r="G71">
            <v>1.0846959684999997</v>
          </cell>
        </row>
        <row r="72">
          <cell r="A72" t="str">
            <v>Option Year 3ESD</v>
          </cell>
          <cell r="C72" t="str">
            <v>Option Year 3</v>
          </cell>
          <cell r="D72">
            <v>41548</v>
          </cell>
          <cell r="E72">
            <v>41912</v>
          </cell>
          <cell r="F72" t="str">
            <v>DO NOT DELETE</v>
          </cell>
          <cell r="G72">
            <v>1.1204909354604995</v>
          </cell>
        </row>
        <row r="73">
          <cell r="A73" t="str">
            <v>Option Year 4ESD</v>
          </cell>
          <cell r="C73" t="str">
            <v>Option Year 4</v>
          </cell>
          <cell r="D73">
            <v>41913</v>
          </cell>
          <cell r="E73">
            <v>42277</v>
          </cell>
          <cell r="F73" t="str">
            <v>DO NOT DELETE</v>
          </cell>
          <cell r="G73">
            <v>1.1574671363306959</v>
          </cell>
        </row>
        <row r="74">
          <cell r="A74" t="str">
            <v>Option Year 5ESD</v>
          </cell>
          <cell r="C74" t="str">
            <v>Option Year 5</v>
          </cell>
          <cell r="D74">
            <v>42278</v>
          </cell>
          <cell r="E74">
            <v>42642</v>
          </cell>
          <cell r="F74" t="str">
            <v>DO NOT DELETE</v>
          </cell>
          <cell r="G74">
            <v>1.1956635518296088</v>
          </cell>
        </row>
        <row r="75">
          <cell r="A75" t="str">
            <v>Option Year 6ESD</v>
          </cell>
          <cell r="C75" t="str">
            <v>Option Year 6</v>
          </cell>
          <cell r="D75">
            <v>42643</v>
          </cell>
          <cell r="E75">
            <v>43007</v>
          </cell>
          <cell r="F75" t="str">
            <v>DO NOT DELETE</v>
          </cell>
          <cell r="G75">
            <v>1.2351204490399856</v>
          </cell>
        </row>
        <row r="76">
          <cell r="A76" t="str">
            <v>Option Year 7ESD</v>
          </cell>
          <cell r="C76" t="str">
            <v>Option Year 7</v>
          </cell>
          <cell r="D76">
            <v>43008</v>
          </cell>
          <cell r="E76">
            <v>43373</v>
          </cell>
          <cell r="F76" t="str">
            <v>DO NOT DELETE</v>
          </cell>
          <cell r="G76">
            <v>1.2758794238583051</v>
          </cell>
        </row>
        <row r="77">
          <cell r="A77" t="str">
            <v>Option Year 8ESD</v>
          </cell>
          <cell r="C77" t="str">
            <v>Option Year 8</v>
          </cell>
          <cell r="D77">
            <v>43374</v>
          </cell>
          <cell r="E77">
            <v>43738</v>
          </cell>
          <cell r="F77" t="str">
            <v>DO NOT DELETE</v>
          </cell>
          <cell r="G77">
            <v>1.3179834448456289</v>
          </cell>
        </row>
        <row r="78">
          <cell r="A78" t="str">
            <v>Option Year 9ESD</v>
          </cell>
          <cell r="C78" t="str">
            <v>Option Year 9</v>
          </cell>
          <cell r="D78">
            <v>43739</v>
          </cell>
          <cell r="E78">
            <v>44103</v>
          </cell>
          <cell r="F78" t="str">
            <v>DO NOT DELETE</v>
          </cell>
          <cell r="G78">
            <v>1.3614768985255346</v>
          </cell>
        </row>
        <row r="79">
          <cell r="A79" t="str">
            <v>Option Year 10ESD</v>
          </cell>
          <cell r="C79" t="str">
            <v>Option Year 10</v>
          </cell>
          <cell r="D79">
            <v>44104</v>
          </cell>
          <cell r="E79">
            <v>44468</v>
          </cell>
          <cell r="F79" t="str">
            <v>DO NOT DELETE</v>
          </cell>
          <cell r="G79">
            <v>1.4064056361768771</v>
          </cell>
        </row>
        <row r="80">
          <cell r="A80" t="str">
            <v>Option Year 11ESD</v>
          </cell>
          <cell r="C80" t="str">
            <v>Option Year 11</v>
          </cell>
          <cell r="D80">
            <v>44469</v>
          </cell>
          <cell r="E80">
            <v>44834</v>
          </cell>
          <cell r="F80" t="str">
            <v>DO NOT DELETE</v>
          </cell>
          <cell r="G80">
            <v>1.452817022170714</v>
          </cell>
        </row>
        <row r="81">
          <cell r="A81" t="str">
            <v>Option Year 12ESD</v>
          </cell>
          <cell r="C81" t="str">
            <v>Option Year 12</v>
          </cell>
          <cell r="D81">
            <v>44835</v>
          </cell>
          <cell r="E81">
            <v>45199</v>
          </cell>
          <cell r="F81" t="str">
            <v>DO NOT DELETE</v>
          </cell>
          <cell r="G81">
            <v>1.5007599839023473</v>
          </cell>
        </row>
        <row r="82">
          <cell r="A82" t="str">
            <v>Option Year 13ESD</v>
          </cell>
          <cell r="C82" t="str">
            <v>Option Year 13</v>
          </cell>
          <cell r="D82">
            <v>45200</v>
          </cell>
          <cell r="E82">
            <v>45564</v>
          </cell>
          <cell r="F82" t="str">
            <v>DO NOT DELETE</v>
          </cell>
          <cell r="G82">
            <v>1.5502850633711247</v>
          </cell>
        </row>
        <row r="83">
          <cell r="A83" t="str">
            <v>Option Year 14ESD</v>
          </cell>
          <cell r="C83" t="str">
            <v>Option Year 14</v>
          </cell>
          <cell r="D83">
            <v>45565</v>
          </cell>
          <cell r="E83">
            <v>45929</v>
          </cell>
          <cell r="F83" t="str">
            <v>DO NOT DELETE</v>
          </cell>
          <cell r="G83">
            <v>1.5754495528405033</v>
          </cell>
        </row>
        <row r="86">
          <cell r="F86" t="str">
            <v>Indirect</v>
          </cell>
          <cell r="G86" t="str">
            <v>Description</v>
          </cell>
        </row>
        <row r="87">
          <cell r="F87" t="str">
            <v>Rate Schd</v>
          </cell>
          <cell r="G87" t="str">
            <v>Cost Ctr</v>
          </cell>
        </row>
        <row r="88">
          <cell r="A88" t="str">
            <v>ESDPRB</v>
          </cell>
          <cell r="G88" t="str">
            <v>PRB</v>
          </cell>
        </row>
        <row r="89">
          <cell r="A89" t="str">
            <v>ESDOverhead - Offsite</v>
          </cell>
          <cell r="G89" t="str">
            <v>Overhead - Offsite</v>
          </cell>
        </row>
        <row r="90">
          <cell r="A90" t="str">
            <v>ESDOverhead - Onsite</v>
          </cell>
          <cell r="G90" t="str">
            <v>Overhead - Onsite</v>
          </cell>
        </row>
        <row r="91">
          <cell r="A91" t="str">
            <v>ESDMaterial Handling</v>
          </cell>
          <cell r="G91" t="str">
            <v>Material Handling</v>
          </cell>
        </row>
        <row r="92">
          <cell r="A92" t="str">
            <v>ESDG&amp;A</v>
          </cell>
          <cell r="G92" t="str">
            <v>G&amp;A</v>
          </cell>
        </row>
        <row r="93">
          <cell r="A93" t="str">
            <v>ESDTBD1</v>
          </cell>
          <cell r="G93" t="str">
            <v>TBD1</v>
          </cell>
        </row>
        <row r="94">
          <cell r="A94" t="str">
            <v>ESDTBD2</v>
          </cell>
          <cell r="G94" t="str">
            <v>TBD2</v>
          </cell>
        </row>
        <row r="95">
          <cell r="A95" t="str">
            <v>ESDTBD3</v>
          </cell>
          <cell r="G95" t="str">
            <v>TBD3</v>
          </cell>
        </row>
        <row r="97">
          <cell r="G97" t="str">
            <v>Contr Site Wrap:</v>
          </cell>
        </row>
        <row r="98">
          <cell r="G98" t="str">
            <v>Govt Site Wrap:</v>
          </cell>
        </row>
        <row r="99">
          <cell r="G99" t="str">
            <v>Sub/Mat'l Wrap:</v>
          </cell>
        </row>
        <row r="100">
          <cell r="C100" t="str">
            <v>IWA 2</v>
          </cell>
        </row>
        <row r="101">
          <cell r="D101" t="str">
            <v>Escalation Rate</v>
          </cell>
          <cell r="E101">
            <v>3.3000000000000002E-2</v>
          </cell>
        </row>
        <row r="102">
          <cell r="D102" t="str">
            <v>Escalation Type</v>
          </cell>
          <cell r="E102" t="str">
            <v>Standard</v>
          </cell>
        </row>
        <row r="103">
          <cell r="D103" t="str">
            <v>Closing Date of Proposal</v>
          </cell>
          <cell r="E103">
            <v>40325</v>
          </cell>
        </row>
        <row r="104">
          <cell r="D104" t="str">
            <v>ManTech Company:</v>
          </cell>
          <cell r="E104" t="str">
            <v>MSEC</v>
          </cell>
          <cell r="F104" t="str">
            <v>(use the drop down box to select)</v>
          </cell>
        </row>
        <row r="112">
          <cell r="G112" t="str">
            <v>Esc Period:</v>
          </cell>
        </row>
        <row r="113">
          <cell r="D113" t="str">
            <v>Next Appraisal Date</v>
          </cell>
          <cell r="E113">
            <v>40634</v>
          </cell>
          <cell r="G113" t="str">
            <v>Appraisal Dates</v>
          </cell>
        </row>
        <row r="114">
          <cell r="G114" t="str">
            <v>End Dates</v>
          </cell>
        </row>
        <row r="115">
          <cell r="C115" t="str">
            <v>Period of
Performance</v>
          </cell>
          <cell r="D115" t="str">
            <v>Start</v>
          </cell>
          <cell r="E115" t="str">
            <v>End</v>
          </cell>
          <cell r="F115" t="str">
            <v>MidPoint Esc Mos.</v>
          </cell>
          <cell r="G115" t="str">
            <v>Esc Factor</v>
          </cell>
        </row>
        <row r="116">
          <cell r="A116" t="str">
            <v>Base YearESD</v>
          </cell>
          <cell r="C116" t="str">
            <v>Base Year</v>
          </cell>
          <cell r="D116">
            <v>40452</v>
          </cell>
          <cell r="E116">
            <v>40816</v>
          </cell>
          <cell r="F116" t="str">
            <v>DO NOT DELETE</v>
          </cell>
          <cell r="G116">
            <v>1.0165</v>
          </cell>
        </row>
        <row r="117">
          <cell r="A117" t="str">
            <v>Option Year 1ESD</v>
          </cell>
          <cell r="C117" t="str">
            <v>Option Year 1</v>
          </cell>
          <cell r="D117">
            <v>40817</v>
          </cell>
          <cell r="E117">
            <v>41182</v>
          </cell>
          <cell r="F117" t="str">
            <v>DO NOT DELETE</v>
          </cell>
          <cell r="G117">
            <v>1.0500444999999998</v>
          </cell>
        </row>
        <row r="118">
          <cell r="A118" t="str">
            <v>Option Year 2ESD</v>
          </cell>
          <cell r="C118" t="str">
            <v>Option Year 2</v>
          </cell>
          <cell r="D118">
            <v>41183</v>
          </cell>
          <cell r="E118">
            <v>41547</v>
          </cell>
          <cell r="F118" t="str">
            <v>DO NOT DELETE</v>
          </cell>
          <cell r="G118">
            <v>1.0846959684999997</v>
          </cell>
        </row>
        <row r="119">
          <cell r="A119" t="str">
            <v>Option Year 3ESD</v>
          </cell>
          <cell r="C119" t="str">
            <v>Option Year 3</v>
          </cell>
          <cell r="D119">
            <v>41548</v>
          </cell>
          <cell r="E119">
            <v>41912</v>
          </cell>
          <cell r="F119" t="str">
            <v>DO NOT DELETE</v>
          </cell>
          <cell r="G119">
            <v>1.1204909354604995</v>
          </cell>
        </row>
        <row r="120">
          <cell r="A120" t="str">
            <v>Option Year 4ESD</v>
          </cell>
          <cell r="C120" t="str">
            <v>Option Year 4</v>
          </cell>
          <cell r="D120">
            <v>41913</v>
          </cell>
          <cell r="E120">
            <v>42277</v>
          </cell>
          <cell r="F120" t="str">
            <v>DO NOT DELETE</v>
          </cell>
          <cell r="G120">
            <v>1.1574671363306959</v>
          </cell>
        </row>
        <row r="121">
          <cell r="A121" t="str">
            <v>Option Year 5ESD</v>
          </cell>
          <cell r="C121" t="str">
            <v>Option Year 5</v>
          </cell>
          <cell r="D121">
            <v>42278</v>
          </cell>
          <cell r="E121">
            <v>42642</v>
          </cell>
          <cell r="F121" t="str">
            <v>DO NOT DELETE</v>
          </cell>
          <cell r="G121">
            <v>1.1956635518296088</v>
          </cell>
        </row>
        <row r="122">
          <cell r="A122" t="str">
            <v>Option Year 6ESD</v>
          </cell>
          <cell r="C122" t="str">
            <v>Option Year 6</v>
          </cell>
          <cell r="D122">
            <v>42643</v>
          </cell>
          <cell r="E122">
            <v>43007</v>
          </cell>
          <cell r="F122" t="str">
            <v>DO NOT DELETE</v>
          </cell>
          <cell r="G122">
            <v>1.2351204490399856</v>
          </cell>
        </row>
        <row r="123">
          <cell r="A123" t="str">
            <v>Option Year 7ESD</v>
          </cell>
          <cell r="C123" t="str">
            <v>Option Year 7</v>
          </cell>
          <cell r="D123">
            <v>43008</v>
          </cell>
          <cell r="E123">
            <v>43373</v>
          </cell>
          <cell r="F123" t="str">
            <v>DO NOT DELETE</v>
          </cell>
          <cell r="G123">
            <v>1.2758794238583051</v>
          </cell>
        </row>
        <row r="124">
          <cell r="A124" t="str">
            <v>Option Year 8ESD</v>
          </cell>
          <cell r="C124" t="str">
            <v>Option Year 8</v>
          </cell>
          <cell r="D124">
            <v>43374</v>
          </cell>
          <cell r="E124">
            <v>43738</v>
          </cell>
          <cell r="F124" t="str">
            <v>DO NOT DELETE</v>
          </cell>
          <cell r="G124">
            <v>1.3179834448456289</v>
          </cell>
        </row>
        <row r="125">
          <cell r="A125" t="str">
            <v>Option Year 9ESD</v>
          </cell>
          <cell r="C125" t="str">
            <v>Option Year 9</v>
          </cell>
          <cell r="D125">
            <v>43739</v>
          </cell>
          <cell r="E125">
            <v>44103</v>
          </cell>
          <cell r="F125" t="str">
            <v>DO NOT DELETE</v>
          </cell>
          <cell r="G125">
            <v>1.3614768985255346</v>
          </cell>
        </row>
        <row r="126">
          <cell r="A126" t="str">
            <v>Option Year 10ESD</v>
          </cell>
          <cell r="C126" t="str">
            <v>Option Year 10</v>
          </cell>
          <cell r="D126">
            <v>44104</v>
          </cell>
          <cell r="E126">
            <v>44468</v>
          </cell>
          <cell r="F126" t="str">
            <v>DO NOT DELETE</v>
          </cell>
          <cell r="G126">
            <v>1.4064056361768771</v>
          </cell>
        </row>
        <row r="127">
          <cell r="A127" t="str">
            <v>Option Year 11ESD</v>
          </cell>
          <cell r="C127" t="str">
            <v>Option Year 11</v>
          </cell>
          <cell r="D127">
            <v>44469</v>
          </cell>
          <cell r="E127">
            <v>44834</v>
          </cell>
          <cell r="F127" t="str">
            <v>DO NOT DELETE</v>
          </cell>
          <cell r="G127">
            <v>1.452817022170714</v>
          </cell>
        </row>
        <row r="128">
          <cell r="A128" t="str">
            <v>Option Year 12ESD</v>
          </cell>
          <cell r="C128" t="str">
            <v>Option Year 12</v>
          </cell>
          <cell r="D128">
            <v>44835</v>
          </cell>
          <cell r="E128">
            <v>45199</v>
          </cell>
          <cell r="F128" t="str">
            <v>DO NOT DELETE</v>
          </cell>
          <cell r="G128">
            <v>1.5007599839023473</v>
          </cell>
        </row>
        <row r="129">
          <cell r="A129" t="str">
            <v>Option Year 13ESD</v>
          </cell>
          <cell r="C129" t="str">
            <v>Option Year 13</v>
          </cell>
          <cell r="D129">
            <v>45200</v>
          </cell>
          <cell r="E129">
            <v>45564</v>
          </cell>
          <cell r="F129" t="str">
            <v>DO NOT DELETE</v>
          </cell>
          <cell r="G129">
            <v>1.5502850633711247</v>
          </cell>
        </row>
        <row r="130">
          <cell r="A130" t="str">
            <v>Option Year 14ESD</v>
          </cell>
          <cell r="C130" t="str">
            <v>Option Year 14</v>
          </cell>
          <cell r="D130">
            <v>45565</v>
          </cell>
          <cell r="E130">
            <v>45929</v>
          </cell>
          <cell r="F130" t="str">
            <v>DO NOT DELETE</v>
          </cell>
          <cell r="G130">
            <v>1.5754495528405033</v>
          </cell>
        </row>
        <row r="133">
          <cell r="F133" t="str">
            <v>Indirect</v>
          </cell>
          <cell r="G133" t="str">
            <v>Description</v>
          </cell>
        </row>
        <row r="134">
          <cell r="F134" t="str">
            <v>Rate Schd</v>
          </cell>
          <cell r="G134" t="str">
            <v>Cost Ctr</v>
          </cell>
        </row>
        <row r="135">
          <cell r="A135" t="str">
            <v>ESDPRB</v>
          </cell>
          <cell r="G135" t="str">
            <v>PRB</v>
          </cell>
        </row>
        <row r="136">
          <cell r="A136" t="str">
            <v>ESDOverhead - Offsite</v>
          </cell>
          <cell r="G136" t="str">
            <v>Overhead - Offsite</v>
          </cell>
        </row>
        <row r="137">
          <cell r="A137" t="str">
            <v>ESDOverhead - Onsite</v>
          </cell>
          <cell r="G137" t="str">
            <v>Overhead - Onsite</v>
          </cell>
        </row>
        <row r="138">
          <cell r="A138" t="str">
            <v>ESDMaterial Handling</v>
          </cell>
          <cell r="G138" t="str">
            <v>Material Handling</v>
          </cell>
        </row>
        <row r="139">
          <cell r="A139" t="str">
            <v>ESDG&amp;A</v>
          </cell>
          <cell r="G139" t="str">
            <v>G&amp;A</v>
          </cell>
        </row>
        <row r="140">
          <cell r="A140" t="str">
            <v>ESDTBD1</v>
          </cell>
          <cell r="G140" t="str">
            <v>TBD1</v>
          </cell>
        </row>
        <row r="141">
          <cell r="A141" t="str">
            <v>ESDTBD2</v>
          </cell>
          <cell r="G141" t="str">
            <v>TBD2</v>
          </cell>
        </row>
        <row r="142">
          <cell r="A142" t="str">
            <v>ESDTBD3</v>
          </cell>
          <cell r="G142" t="str">
            <v>TBD3</v>
          </cell>
        </row>
        <row r="144">
          <cell r="G144" t="str">
            <v>Contr Site Wrap:</v>
          </cell>
        </row>
        <row r="145">
          <cell r="G145" t="str">
            <v>Govt Site Wrap:</v>
          </cell>
        </row>
        <row r="146">
          <cell r="G146" t="str">
            <v>Sub/Mat'l Wrap:</v>
          </cell>
        </row>
        <row r="147">
          <cell r="C147" t="str">
            <v>Subcontractors</v>
          </cell>
        </row>
      </sheetData>
      <sheetData sheetId="9">
        <row r="8">
          <cell r="F8" t="str">
            <v>Base YearSubcontractor</v>
          </cell>
        </row>
      </sheetData>
      <sheetData sheetId="10">
        <row r="8">
          <cell r="M8" t="str">
            <v>Phase I</v>
          </cell>
          <cell r="N8" t="str">
            <v>Phase II</v>
          </cell>
          <cell r="O8" t="str">
            <v>Phase III</v>
          </cell>
        </row>
        <row r="9">
          <cell r="M9" t="str">
            <v xml:space="preserve">Subtotal </v>
          </cell>
          <cell r="N9" t="str">
            <v xml:space="preserve">Subtotal </v>
          </cell>
          <cell r="O9" t="str">
            <v xml:space="preserve">Subtotal </v>
          </cell>
        </row>
        <row r="10">
          <cell r="M10">
            <v>15990</v>
          </cell>
          <cell r="N10">
            <v>0</v>
          </cell>
          <cell r="O10">
            <v>0</v>
          </cell>
        </row>
        <row r="11">
          <cell r="M11">
            <v>5550</v>
          </cell>
          <cell r="N11">
            <v>0</v>
          </cell>
          <cell r="O11">
            <v>0</v>
          </cell>
        </row>
        <row r="12">
          <cell r="M12">
            <v>6738.75</v>
          </cell>
          <cell r="N12">
            <v>0</v>
          </cell>
          <cell r="O12">
            <v>0</v>
          </cell>
        </row>
        <row r="13">
          <cell r="M13">
            <v>926.99999999999989</v>
          </cell>
          <cell r="N13">
            <v>0</v>
          </cell>
          <cell r="O13">
            <v>0</v>
          </cell>
        </row>
        <row r="14">
          <cell r="M14">
            <v>0</v>
          </cell>
          <cell r="N14">
            <v>0</v>
          </cell>
          <cell r="O14">
            <v>31980</v>
          </cell>
        </row>
        <row r="15">
          <cell r="M15">
            <v>0</v>
          </cell>
          <cell r="N15">
            <v>0</v>
          </cell>
          <cell r="O15">
            <v>0</v>
          </cell>
        </row>
        <row r="16">
          <cell r="M16">
            <v>0</v>
          </cell>
          <cell r="N16">
            <v>0</v>
          </cell>
          <cell r="O16">
            <v>0</v>
          </cell>
        </row>
        <row r="17">
          <cell r="M17">
            <v>0</v>
          </cell>
          <cell r="N17">
            <v>0</v>
          </cell>
          <cell r="O17">
            <v>0</v>
          </cell>
        </row>
        <row r="18">
          <cell r="M18">
            <v>0</v>
          </cell>
          <cell r="N18">
            <v>0</v>
          </cell>
          <cell r="O18">
            <v>0</v>
          </cell>
        </row>
        <row r="19">
          <cell r="M19">
            <v>0</v>
          </cell>
          <cell r="N19">
            <v>0</v>
          </cell>
          <cell r="O19">
            <v>0</v>
          </cell>
        </row>
        <row r="20">
          <cell r="M20">
            <v>0</v>
          </cell>
          <cell r="N20">
            <v>0</v>
          </cell>
          <cell r="O20">
            <v>0</v>
          </cell>
        </row>
        <row r="21">
          <cell r="M21">
            <v>0</v>
          </cell>
          <cell r="N21">
            <v>0</v>
          </cell>
          <cell r="O21">
            <v>0</v>
          </cell>
        </row>
        <row r="22">
          <cell r="M22">
            <v>0</v>
          </cell>
          <cell r="N22">
            <v>0</v>
          </cell>
          <cell r="O22">
            <v>0</v>
          </cell>
        </row>
        <row r="23">
          <cell r="M23">
            <v>0</v>
          </cell>
          <cell r="N23">
            <v>0</v>
          </cell>
          <cell r="O23">
            <v>0</v>
          </cell>
        </row>
        <row r="24">
          <cell r="M24">
            <v>0</v>
          </cell>
          <cell r="N24">
            <v>0</v>
          </cell>
          <cell r="O24">
            <v>0</v>
          </cell>
        </row>
        <row r="25">
          <cell r="M25">
            <v>0</v>
          </cell>
          <cell r="N25">
            <v>0</v>
          </cell>
          <cell r="O25">
            <v>0</v>
          </cell>
        </row>
        <row r="26">
          <cell r="M26">
            <v>0</v>
          </cell>
          <cell r="N26">
            <v>0</v>
          </cell>
          <cell r="O26">
            <v>0</v>
          </cell>
        </row>
        <row r="27">
          <cell r="M27">
            <v>0</v>
          </cell>
          <cell r="N27">
            <v>0</v>
          </cell>
          <cell r="O27">
            <v>0</v>
          </cell>
        </row>
        <row r="28">
          <cell r="M28">
            <v>0</v>
          </cell>
          <cell r="N28">
            <v>0</v>
          </cell>
          <cell r="O28">
            <v>0</v>
          </cell>
        </row>
        <row r="29">
          <cell r="M29">
            <v>0</v>
          </cell>
          <cell r="N29">
            <v>0</v>
          </cell>
          <cell r="O29">
            <v>0</v>
          </cell>
        </row>
        <row r="30">
          <cell r="M30">
            <v>29205.75</v>
          </cell>
          <cell r="N30">
            <v>0</v>
          </cell>
          <cell r="O30">
            <v>31980</v>
          </cell>
        </row>
        <row r="34">
          <cell r="M34">
            <v>29205.75</v>
          </cell>
          <cell r="N34">
            <v>0</v>
          </cell>
          <cell r="O34">
            <v>31980</v>
          </cell>
        </row>
      </sheetData>
      <sheetData sheetId="11"/>
      <sheetData sheetId="12"/>
      <sheetData sheetId="13"/>
      <sheetData sheetId="14">
        <row r="10">
          <cell r="A10">
            <v>1</v>
          </cell>
          <cell r="B10" t="str">
            <v>Phase I</v>
          </cell>
          <cell r="C10" t="str">
            <v>Transition</v>
          </cell>
          <cell r="D10" t="str">
            <v>Transition</v>
          </cell>
          <cell r="E10" t="str">
            <v>Transition</v>
          </cell>
          <cell r="F10" t="str">
            <v>5.1, 5.2, 5.3, 5.4, 5.6, 5.8, 5.11, 5.15, 5.16 5.17, 5.18, 5.20</v>
          </cell>
        </row>
        <row r="11">
          <cell r="A11">
            <v>2</v>
          </cell>
          <cell r="B11" t="str">
            <v>Phase II</v>
          </cell>
          <cell r="C11" t="str">
            <v>Acceptance &amp; Ramp-up</v>
          </cell>
          <cell r="D11" t="str">
            <v>Acceptance &amp; Ramp-up</v>
          </cell>
          <cell r="E11" t="str">
            <v>Acceptance &amp; Ramp-up</v>
          </cell>
          <cell r="F11" t="str">
            <v>5.1, 5.2, 5.3, 5.4, 5.6, 5.8, 5.11, 5.15, 5.16 5.17, 5.18, 5.20</v>
          </cell>
        </row>
        <row r="12">
          <cell r="A12">
            <v>3</v>
          </cell>
          <cell r="B12">
            <v>1</v>
          </cell>
          <cell r="C12" t="str">
            <v>AIS</v>
          </cell>
          <cell r="D12" t="str">
            <v>PAIS/0</v>
          </cell>
          <cell r="E12" t="str">
            <v>AIS (NS) Server Admin[1], Network and cable Infrastructure[2], Desktop Support[3]</v>
          </cell>
          <cell r="F12" t="str">
            <v>3.1 3.2, 3.3, 3.4, 3.5, 3.7, 3.8, 3.9, 3.11, 3.14, 3.15, 3.16,</v>
          </cell>
        </row>
        <row r="13">
          <cell r="A13">
            <v>4</v>
          </cell>
          <cell r="B13">
            <v>2</v>
          </cell>
          <cell r="C13" t="str">
            <v>M131</v>
          </cell>
          <cell r="D13" t="str">
            <v>PM131/0</v>
          </cell>
          <cell r="E13" t="str">
            <v>M131 (MS) Server Admin, Network and cable Infrastructure, Desktop Support for =&lt;150 Workstations</v>
          </cell>
          <cell r="F13" t="str">
            <v>3.1 3.2, 3.3, 3.4, 3.5, 3.7, 3.8, 3.9, 3.11, 3.14, 3.15, 3.16,</v>
          </cell>
        </row>
        <row r="14">
          <cell r="A14">
            <v>5</v>
          </cell>
          <cell r="B14">
            <v>3</v>
          </cell>
          <cell r="C14" t="str">
            <v>M131</v>
          </cell>
          <cell r="D14" t="str">
            <v>PM131/1</v>
          </cell>
          <cell r="E14" t="str">
            <v xml:space="preserve">M131 (MS) Server Admin, Network and cable Infrastructure, Desktop Support for =&gt;150 Workstations </v>
          </cell>
          <cell r="F14" t="str">
            <v>3.1 3.2, 3.3, 3.4, 3.5, 3.7, 3.8, 3.9, 3.14, 3.15, 3.16,</v>
          </cell>
        </row>
        <row r="15">
          <cell r="A15">
            <v>6</v>
          </cell>
          <cell r="B15">
            <v>4.0999999999999996</v>
          </cell>
          <cell r="C15" t="str">
            <v>U131</v>
          </cell>
          <cell r="D15" t="str">
            <v>PU131/1</v>
          </cell>
          <cell r="E15" t="str">
            <v>U131 (Unclassified) Server Admin for Bldg 001, Network and cable Infrastructure, Desktop Support for &lt;=100 Workstations</v>
          </cell>
          <cell r="F15" t="str">
            <v>3.1 3.2, 3.3, 3.4, 3.5, 3.7, 3.8, 3.9, 3.14, 3.15, 3.16,</v>
          </cell>
        </row>
        <row r="16">
          <cell r="A16">
            <v>7</v>
          </cell>
          <cell r="B16">
            <v>4.2</v>
          </cell>
          <cell r="C16" t="str">
            <v>U131</v>
          </cell>
          <cell r="D16" t="str">
            <v>PU131/2</v>
          </cell>
          <cell r="E16" t="str">
            <v>U131 (Unclassified) Server Admin for Camp Butmir and Bldg 001 only, Network and cable Infrastructure for &lt;=200 Workstations</v>
          </cell>
          <cell r="F16" t="str">
            <v>3.1 3.2, 3.3, 3.4, 3.5, 3.7, 3.8, 3.9, 3.14, 3.15, 3.16,</v>
          </cell>
        </row>
        <row r="17">
          <cell r="A17">
            <v>8</v>
          </cell>
          <cell r="B17">
            <v>4.3</v>
          </cell>
          <cell r="C17" t="str">
            <v>U131</v>
          </cell>
          <cell r="D17" t="str">
            <v>PU131/3</v>
          </cell>
          <cell r="E17" t="str">
            <v xml:space="preserve">U131 (Unclassified) Server Admin for Camp Butmir and Bldg 001, Network and cable Infrastructure, Desktop Support for &lt;=500 Workstations </v>
          </cell>
          <cell r="F17" t="str">
            <v>3.1, 3.2, 3.3, 3.4, 3.5, 3.7, 3.8, 3.9, 3.14, 3.15, 3.16</v>
          </cell>
        </row>
        <row r="18">
          <cell r="A18">
            <v>9</v>
          </cell>
          <cell r="B18">
            <v>5.0999999999999996</v>
          </cell>
          <cell r="C18" t="str">
            <v xml:space="preserve">Minor Networks and Standalone W/S  </v>
          </cell>
          <cell r="D18" t="str">
            <v>PMNSA/1</v>
          </cell>
          <cell r="E18" t="str">
            <v>Desktop Support for &lt;= 10 standalone workstations or Laptops, support for &lt;= 20 NROI (NATO Restricted over the Internet) Laptops</v>
          </cell>
          <cell r="F18" t="str">
            <v>3.1, 3.2, 3.3, 3.4, 3.5, 3.7, 3.8, 3.9, 3.14, 3.15, 3.16</v>
          </cell>
        </row>
        <row r="19">
          <cell r="A19">
            <v>10</v>
          </cell>
          <cell r="B19">
            <v>5.2</v>
          </cell>
          <cell r="C19" t="str">
            <v xml:space="preserve">Minor Networks and Standalone W/S  </v>
          </cell>
          <cell r="D19" t="str">
            <v>PMNSA/2</v>
          </cell>
          <cell r="E19" t="str">
            <v xml:space="preserve">Administrative Support for all standalone Workstations or Laptops as detailed in Statement of Work </v>
          </cell>
          <cell r="F19">
            <v>3.26</v>
          </cell>
        </row>
        <row r="20">
          <cell r="A20">
            <v>11</v>
          </cell>
          <cell r="B20">
            <v>5.3</v>
          </cell>
          <cell r="C20" t="str">
            <v xml:space="preserve">Minor Networks and Standalone W/S  </v>
          </cell>
          <cell r="D20" t="str">
            <v>PMNSA/3</v>
          </cell>
          <cell r="E20" t="str">
            <v>Support for ID Card Network, including all workstations and associated network devices and infrastructure</v>
          </cell>
          <cell r="F20" t="str">
            <v>3.1 3.2, 3.3, 3.4, 3.5, 3.7, 3.8, 3.9, 3.14, 3.15, 3.16,</v>
          </cell>
        </row>
        <row r="21">
          <cell r="A21">
            <v>12</v>
          </cell>
          <cell r="B21">
            <v>5.4</v>
          </cell>
          <cell r="C21" t="str">
            <v xml:space="preserve">Minor Networks and Standalone W/S  </v>
          </cell>
          <cell r="D21" t="str">
            <v>PMNSA/4</v>
          </cell>
          <cell r="E21" t="str">
            <v>Support for DOCEX, including all workstations and associated network devices and infrastructure</v>
          </cell>
          <cell r="F21" t="str">
            <v>3.1 3.2, 3.3, 3.4, 3.5, 3.7, 3.8, 3.9, 3.11, 3.14, 3.15, 3.16,</v>
          </cell>
        </row>
        <row r="22">
          <cell r="A22">
            <v>13</v>
          </cell>
          <cell r="B22">
            <v>5.5</v>
          </cell>
          <cell r="C22" t="str">
            <v xml:space="preserve">Minor Networks and Standalone W/S  </v>
          </cell>
          <cell r="D22" t="str">
            <v>PMNSA/5</v>
          </cell>
          <cell r="E22" t="str">
            <v>Support for NDSS, including all workstations and associated network devices and infrastructure</v>
          </cell>
          <cell r="F22" t="str">
            <v>3.1 3.2, 3.3, 3.4, 3.5, 3.7, 3.8, 3.9, 3.14, 3.15, 3.16,</v>
          </cell>
        </row>
        <row r="23">
          <cell r="A23">
            <v>14</v>
          </cell>
          <cell r="B23">
            <v>6.1</v>
          </cell>
          <cell r="C23" t="str">
            <v>VTC and IDNX Support</v>
          </cell>
          <cell r="D23" t="str">
            <v>PVTCI/0</v>
          </cell>
          <cell r="E23" t="str">
            <v>Provision, maintenance, operation and administration of secure VTC Services and equipment</v>
          </cell>
          <cell r="F23">
            <v>3.1</v>
          </cell>
        </row>
        <row r="24">
          <cell r="A24">
            <v>15</v>
          </cell>
          <cell r="B24">
            <v>6.2</v>
          </cell>
          <cell r="C24" t="str">
            <v>VTC and IDNX Support</v>
          </cell>
          <cell r="D24" t="str">
            <v>PVTCI/1</v>
          </cell>
          <cell r="E24" t="str">
            <v xml:space="preserve">Crypto engineering, support and maintenance </v>
          </cell>
          <cell r="F24">
            <v>3.4</v>
          </cell>
        </row>
        <row r="25">
          <cell r="A25">
            <v>16</v>
          </cell>
          <cell r="B25">
            <v>7.1</v>
          </cell>
          <cell r="C25" t="str">
            <v xml:space="preserve">Service desk and Network Monitoring </v>
          </cell>
          <cell r="D25" t="str">
            <v>PSDNM/1</v>
          </cell>
          <cell r="E25" t="str">
            <v>Provision of Service Desk service during normal business hours 8:30 until 17:00 hrs Mon to Fri at Bldg 001 only</v>
          </cell>
          <cell r="F25">
            <v>3.6</v>
          </cell>
        </row>
        <row r="26">
          <cell r="A26">
            <v>17</v>
          </cell>
          <cell r="B26">
            <v>7.2</v>
          </cell>
          <cell r="C26" t="str">
            <v>Service desk and Network Monitoring</v>
          </cell>
          <cell r="D26" t="str">
            <v>PSDNM/2</v>
          </cell>
          <cell r="E26" t="str">
            <v xml:space="preserve">Provision of Service Desk service during normal business hours 8:30 until 17:00 hrs Mon to Fri at Bldg 001 and Camp Butmir </v>
          </cell>
          <cell r="F26">
            <v>3.6</v>
          </cell>
        </row>
        <row r="27">
          <cell r="A27">
            <v>18</v>
          </cell>
          <cell r="B27">
            <v>7.3</v>
          </cell>
          <cell r="C27" t="str">
            <v>Service desk and Network Monitoring</v>
          </cell>
          <cell r="D27" t="str">
            <v>PSDNM/3</v>
          </cell>
          <cell r="E27" t="str">
            <v xml:space="preserve">Provision of Service Desk service 0745 hrs until 1815 hrs Mon to Fri at Camp Butmir, Sat 07:45 until 12:00, and  0900 hrs until 1700 hrs Mon-Fri Bldg 001. Network Control Desk (NCD)  manned 24/7 at Camp Butmir </v>
          </cell>
          <cell r="F27">
            <v>3.6</v>
          </cell>
        </row>
        <row r="28">
          <cell r="A28">
            <v>19</v>
          </cell>
          <cell r="B28">
            <v>8</v>
          </cell>
          <cell r="C28" t="str">
            <v>Crypto</v>
          </cell>
          <cell r="D28" t="str">
            <v>PCCM/0</v>
          </cell>
          <cell r="E28" t="str">
            <v>Maintenance of Cryptographic accounts at Camp Butmir etc.</v>
          </cell>
          <cell r="F28">
            <v>3.11</v>
          </cell>
        </row>
        <row r="29">
          <cell r="A29">
            <v>20</v>
          </cell>
          <cell r="B29">
            <v>9.1</v>
          </cell>
          <cell r="C29" t="str">
            <v>Configuration Management</v>
          </cell>
          <cell r="D29" t="str">
            <v>PCCM/1</v>
          </cell>
          <cell r="E29" t="str">
            <v xml:space="preserve">Configuration Management of CIS Facilities at Bldg 001  </v>
          </cell>
          <cell r="F29">
            <v>3.17</v>
          </cell>
        </row>
        <row r="30">
          <cell r="A30">
            <v>21</v>
          </cell>
          <cell r="B30">
            <v>19</v>
          </cell>
          <cell r="C30" t="str">
            <v>Configuration Management</v>
          </cell>
          <cell r="D30" t="str">
            <v>PCCM/2</v>
          </cell>
          <cell r="E30" t="str">
            <v>Configuration Management of CIS Facilities at Camp Butmir, Bldg 001 and all locations within theatre</v>
          </cell>
          <cell r="F30">
            <v>3.17</v>
          </cell>
        </row>
        <row r="31">
          <cell r="A31">
            <v>22</v>
          </cell>
          <cell r="B31">
            <v>10.1</v>
          </cell>
          <cell r="C31" t="str">
            <v>Telephone Services</v>
          </cell>
          <cell r="D31" t="str">
            <v>PTS/1</v>
          </cell>
          <cell r="E31" t="str">
            <v>Maintenance and operation of PBX and associated lines and handsets in Bldg 001 and support of &lt;= 100 telephone handsets</v>
          </cell>
          <cell r="F31">
            <v>3.12</v>
          </cell>
        </row>
        <row r="32">
          <cell r="A32">
            <v>23</v>
          </cell>
          <cell r="B32">
            <v>10.199999999999999</v>
          </cell>
          <cell r="C32" t="str">
            <v>Telephone Services</v>
          </cell>
          <cell r="D32" t="str">
            <v>PVS/2</v>
          </cell>
          <cell r="E32" t="str">
            <v>Attended service (duty hours), maintenance and operation of PBX and associated lines and handsets in Bldg 001 and support of &lt;= 100 telephone handsets</v>
          </cell>
          <cell r="F32">
            <v>3.12</v>
          </cell>
        </row>
        <row r="33">
          <cell r="A33">
            <v>24</v>
          </cell>
          <cell r="B33">
            <v>10.3</v>
          </cell>
          <cell r="C33" t="str">
            <v>Telephone Services</v>
          </cell>
          <cell r="D33" t="str">
            <v>PVS/3</v>
          </cell>
          <cell r="E33" t="str">
            <v>Attended service (24/7), maintenance, and operation of PBX, SDH and all telephone assets as details in Annex F of Statement of Work and support of &lt;= 750 telephone handsets</v>
          </cell>
          <cell r="F33">
            <v>3.12</v>
          </cell>
        </row>
        <row r="34">
          <cell r="A34">
            <v>25</v>
          </cell>
          <cell r="B34">
            <v>10.4</v>
          </cell>
          <cell r="C34" t="str">
            <v>Telephone Services</v>
          </cell>
          <cell r="D34" t="str">
            <v>PVS/4</v>
          </cell>
          <cell r="E34" t="str">
            <v>Attended service (24/7), maintenance, and operation of PBX, SDH and all telephone assets as details in Annex F of Statement of Work and support of &lt;= 1500 telephone handsets</v>
          </cell>
          <cell r="F34">
            <v>3.12</v>
          </cell>
        </row>
        <row r="35">
          <cell r="A35">
            <v>26</v>
          </cell>
          <cell r="B35">
            <v>11.1</v>
          </cell>
          <cell r="C35" t="str">
            <v xml:space="preserve">Management, Admin and tech support for Leased lines </v>
          </cell>
          <cell r="D35" t="str">
            <v>PLLS/1</v>
          </cell>
          <cell r="E35" t="str">
            <v>Management, administration and technical support of leased communication lines providing CIS facilities to Bldg 001</v>
          </cell>
          <cell r="F35">
            <v>3.13</v>
          </cell>
        </row>
        <row r="36">
          <cell r="A36">
            <v>27</v>
          </cell>
          <cell r="B36">
            <v>11.2</v>
          </cell>
          <cell r="C36" t="str">
            <v>Management, Admin and tech support for Leased lines</v>
          </cell>
          <cell r="D36" t="str">
            <v>PLLS/2</v>
          </cell>
          <cell r="E36" t="str">
            <v>Management, administration and technical support of leased communication lines providing CIS facilities to NHQ Sarajevo/EUFOR HQ in Camp Butmir and all locations with BiH as details in Statement of Work V1.0</v>
          </cell>
          <cell r="F36">
            <v>3.13</v>
          </cell>
        </row>
        <row r="37">
          <cell r="A37">
            <v>28</v>
          </cell>
          <cell r="B37">
            <v>12</v>
          </cell>
          <cell r="C37" t="str">
            <v>RCC/LOT House Support</v>
          </cell>
          <cell r="D37" t="str">
            <v>RCCLOT/0</v>
          </cell>
          <cell r="E37" t="str">
            <v>Hardware and software support for EUFOR RCC/LOT House workstations, this is limited to telephone assistance from Camp Butmir and to those workstations delivered to the Contractors ADP Maintenance workshop in Building 200, Camp Butmir</v>
          </cell>
          <cell r="F37" t="str">
            <v>3.4, 3.5</v>
          </cell>
        </row>
        <row r="38">
          <cell r="A38">
            <v>29</v>
          </cell>
          <cell r="B38">
            <v>13.1</v>
          </cell>
          <cell r="C38" t="str">
            <v>MTCT</v>
          </cell>
          <cell r="D38" t="str">
            <v>MTCT/1</v>
          </cell>
          <cell r="E38" t="str">
            <v>Provide one people to support the MTCT</v>
          </cell>
          <cell r="F38">
            <v>3.27</v>
          </cell>
        </row>
        <row r="39">
          <cell r="A39">
            <v>30</v>
          </cell>
          <cell r="B39">
            <v>13.2</v>
          </cell>
          <cell r="C39" t="str">
            <v>MTCT</v>
          </cell>
          <cell r="D39" t="str">
            <v>MTCT/2</v>
          </cell>
          <cell r="E39" t="str">
            <v>Provide two person to support the MTCT</v>
          </cell>
          <cell r="F39">
            <v>3.27</v>
          </cell>
        </row>
        <row r="40">
          <cell r="A40">
            <v>31</v>
          </cell>
          <cell r="B40">
            <v>14</v>
          </cell>
          <cell r="C40" t="str">
            <v>Stock Management and Property Accounting</v>
          </cell>
          <cell r="D40" t="str">
            <v>SMPA/1</v>
          </cell>
          <cell r="E40" t="str">
            <v>Provide Staff to operate the Depot and provide Stock Management and Property Accounting  (Please see below Para. 4. Depot Workload Statistics)</v>
          </cell>
          <cell r="F40">
            <v>3.28</v>
          </cell>
        </row>
        <row r="41">
          <cell r="A41">
            <v>32</v>
          </cell>
          <cell r="B41">
            <v>15</v>
          </cell>
          <cell r="C41" t="str">
            <v>Assistance to Presentations</v>
          </cell>
          <cell r="D41" t="str">
            <v>PRES/1</v>
          </cell>
          <cell r="E41" t="str">
            <v>Provide technical assistance to presentations and seminars</v>
          </cell>
          <cell r="F41">
            <v>3.29</v>
          </cell>
        </row>
        <row r="42">
          <cell r="A42">
            <v>33</v>
          </cell>
          <cell r="B42">
            <v>16</v>
          </cell>
          <cell r="C42" t="str">
            <v>Contract Management</v>
          </cell>
          <cell r="D42" t="str">
            <v>PCON/1</v>
          </cell>
          <cell r="E42" t="str">
            <v>Management of O&amp;M contract for services provided to NHQ Sa facilities in Bldg 001</v>
          </cell>
          <cell r="F42" t="str">
            <v>3.18, 3.19, 3.20, 3.21 3.22, 3.23, 3.24, 3.25</v>
          </cell>
        </row>
        <row r="43">
          <cell r="A43">
            <v>34</v>
          </cell>
          <cell r="B43">
            <v>16.2</v>
          </cell>
          <cell r="C43" t="str">
            <v>Contract Management</v>
          </cell>
          <cell r="D43" t="str">
            <v>PCON/2</v>
          </cell>
          <cell r="E43" t="str">
            <v>Management of O&amp;M contract for services provided to NHQ Sarajevo/EUFOR HQ in Camp Butmir and all locations with BiH and facilities in Bldg 001</v>
          </cell>
          <cell r="F43" t="str">
            <v>3.18, 3.19, 3.20, 3.21 3.22, 3.23, 3.24, 3.25</v>
          </cell>
        </row>
        <row r="44">
          <cell r="A44">
            <v>35</v>
          </cell>
          <cell r="B44" t="str">
            <v>0135</v>
          </cell>
          <cell r="C44" t="str">
            <v>WBS Description #35</v>
          </cell>
        </row>
        <row r="45">
          <cell r="A45">
            <v>36</v>
          </cell>
          <cell r="B45" t="str">
            <v>0136</v>
          </cell>
          <cell r="C45" t="str">
            <v>WBS Description #36</v>
          </cell>
        </row>
        <row r="46">
          <cell r="A46">
            <v>37</v>
          </cell>
          <cell r="B46" t="str">
            <v>0137</v>
          </cell>
          <cell r="C46" t="str">
            <v>WBS Description #37</v>
          </cell>
        </row>
        <row r="47">
          <cell r="A47">
            <v>38</v>
          </cell>
          <cell r="B47" t="str">
            <v>0138</v>
          </cell>
          <cell r="C47" t="str">
            <v>WBS Description #38</v>
          </cell>
        </row>
        <row r="48">
          <cell r="A48">
            <v>39</v>
          </cell>
          <cell r="B48" t="str">
            <v>0139</v>
          </cell>
          <cell r="C48" t="str">
            <v>WBS Description #39</v>
          </cell>
        </row>
        <row r="49">
          <cell r="A49">
            <v>40</v>
          </cell>
          <cell r="B49" t="str">
            <v>0140</v>
          </cell>
          <cell r="C49" t="str">
            <v>WBS Description #40</v>
          </cell>
        </row>
        <row r="50">
          <cell r="A50">
            <v>41</v>
          </cell>
          <cell r="B50" t="str">
            <v>0141</v>
          </cell>
          <cell r="C50" t="str">
            <v>WBS Description #41</v>
          </cell>
        </row>
        <row r="51">
          <cell r="A51">
            <v>42</v>
          </cell>
          <cell r="B51" t="str">
            <v>0142</v>
          </cell>
          <cell r="C51" t="str">
            <v>WBS Description #42</v>
          </cell>
        </row>
        <row r="52">
          <cell r="A52">
            <v>43</v>
          </cell>
          <cell r="B52" t="str">
            <v>0143</v>
          </cell>
          <cell r="C52" t="str">
            <v>WBS Description #43</v>
          </cell>
        </row>
        <row r="53">
          <cell r="A53">
            <v>44</v>
          </cell>
          <cell r="B53" t="str">
            <v>0144</v>
          </cell>
          <cell r="C53" t="str">
            <v>WBS Description #44</v>
          </cell>
        </row>
        <row r="54">
          <cell r="A54">
            <v>45</v>
          </cell>
          <cell r="B54" t="str">
            <v>0145</v>
          </cell>
          <cell r="C54" t="str">
            <v>WBS Description #45</v>
          </cell>
        </row>
        <row r="55">
          <cell r="A55">
            <v>46</v>
          </cell>
          <cell r="B55" t="str">
            <v>0146</v>
          </cell>
          <cell r="C55" t="str">
            <v>WBS Description #46</v>
          </cell>
        </row>
        <row r="56">
          <cell r="A56">
            <v>47</v>
          </cell>
          <cell r="B56" t="str">
            <v>0147</v>
          </cell>
          <cell r="C56" t="str">
            <v>WBS Description #47</v>
          </cell>
        </row>
        <row r="57">
          <cell r="A57">
            <v>48</v>
          </cell>
          <cell r="B57" t="str">
            <v>0148</v>
          </cell>
          <cell r="C57" t="str">
            <v>WBS Description #48</v>
          </cell>
        </row>
        <row r="58">
          <cell r="A58">
            <v>49</v>
          </cell>
          <cell r="B58" t="str">
            <v>0149</v>
          </cell>
          <cell r="C58" t="str">
            <v>WBS Description #49</v>
          </cell>
        </row>
        <row r="59">
          <cell r="A59">
            <v>50</v>
          </cell>
          <cell r="B59" t="str">
            <v>0150</v>
          </cell>
          <cell r="C59" t="str">
            <v>WBS Description #50</v>
          </cell>
        </row>
        <row r="60">
          <cell r="A60">
            <v>51</v>
          </cell>
          <cell r="B60" t="str">
            <v>0151</v>
          </cell>
          <cell r="C60" t="str">
            <v>WBS Description #51</v>
          </cell>
        </row>
        <row r="61">
          <cell r="A61">
            <v>52</v>
          </cell>
          <cell r="B61" t="str">
            <v>0152</v>
          </cell>
          <cell r="C61" t="str">
            <v>WBS Description #52</v>
          </cell>
        </row>
        <row r="62">
          <cell r="A62">
            <v>53</v>
          </cell>
          <cell r="B62" t="str">
            <v>0153</v>
          </cell>
          <cell r="C62" t="str">
            <v>WBS Description #53</v>
          </cell>
        </row>
        <row r="63">
          <cell r="A63">
            <v>54</v>
          </cell>
          <cell r="B63" t="str">
            <v>0154</v>
          </cell>
          <cell r="C63" t="str">
            <v>WBS Description #54</v>
          </cell>
        </row>
        <row r="64">
          <cell r="A64">
            <v>55</v>
          </cell>
          <cell r="B64" t="str">
            <v>0155</v>
          </cell>
          <cell r="C64" t="str">
            <v>WBS Description #55</v>
          </cell>
        </row>
        <row r="65">
          <cell r="A65">
            <v>56</v>
          </cell>
          <cell r="B65" t="str">
            <v>0156</v>
          </cell>
          <cell r="C65" t="str">
            <v>WBS Description #56</v>
          </cell>
        </row>
        <row r="66">
          <cell r="A66">
            <v>57</v>
          </cell>
          <cell r="B66" t="str">
            <v>0157</v>
          </cell>
          <cell r="C66" t="str">
            <v>WBS Description #57</v>
          </cell>
        </row>
        <row r="67">
          <cell r="A67">
            <v>58</v>
          </cell>
          <cell r="B67" t="str">
            <v>0158</v>
          </cell>
          <cell r="C67" t="str">
            <v>WBS Description #58</v>
          </cell>
        </row>
        <row r="68">
          <cell r="A68">
            <v>59</v>
          </cell>
          <cell r="B68" t="str">
            <v>0159</v>
          </cell>
          <cell r="C68" t="str">
            <v>WBS Description #59</v>
          </cell>
        </row>
        <row r="69">
          <cell r="A69">
            <v>60</v>
          </cell>
          <cell r="B69" t="str">
            <v>0160</v>
          </cell>
          <cell r="C69" t="str">
            <v>WBS Description #60</v>
          </cell>
        </row>
        <row r="70">
          <cell r="A70">
            <v>61</v>
          </cell>
          <cell r="B70" t="str">
            <v>0161</v>
          </cell>
          <cell r="C70" t="str">
            <v>WBS Description #61</v>
          </cell>
        </row>
        <row r="71">
          <cell r="A71">
            <v>62</v>
          </cell>
          <cell r="B71" t="str">
            <v>0162</v>
          </cell>
          <cell r="C71" t="str">
            <v>WBS Description #62</v>
          </cell>
        </row>
        <row r="72">
          <cell r="A72">
            <v>63</v>
          </cell>
          <cell r="B72" t="str">
            <v>0163</v>
          </cell>
          <cell r="C72" t="str">
            <v>WBS Description #63</v>
          </cell>
        </row>
        <row r="73">
          <cell r="A73">
            <v>64</v>
          </cell>
          <cell r="B73" t="str">
            <v>0164</v>
          </cell>
          <cell r="C73" t="str">
            <v>WBS Description #64</v>
          </cell>
        </row>
        <row r="74">
          <cell r="A74">
            <v>65</v>
          </cell>
          <cell r="B74" t="str">
            <v>0165</v>
          </cell>
          <cell r="C74" t="str">
            <v>WBS Description #65</v>
          </cell>
        </row>
        <row r="75">
          <cell r="A75">
            <v>66</v>
          </cell>
          <cell r="B75" t="str">
            <v>0166</v>
          </cell>
          <cell r="C75" t="str">
            <v>WBS Description #66</v>
          </cell>
        </row>
        <row r="76">
          <cell r="A76">
            <v>67</v>
          </cell>
          <cell r="B76" t="str">
            <v>0167</v>
          </cell>
          <cell r="C76" t="str">
            <v>WBS Description #67</v>
          </cell>
        </row>
        <row r="77">
          <cell r="A77">
            <v>68</v>
          </cell>
          <cell r="B77" t="str">
            <v>0168</v>
          </cell>
          <cell r="C77" t="str">
            <v>WBS Description #68</v>
          </cell>
        </row>
        <row r="78">
          <cell r="A78">
            <v>69</v>
          </cell>
          <cell r="B78" t="str">
            <v>0169</v>
          </cell>
          <cell r="C78" t="str">
            <v>WBS Description #69</v>
          </cell>
        </row>
        <row r="79">
          <cell r="A79">
            <v>70</v>
          </cell>
          <cell r="B79" t="str">
            <v>0170</v>
          </cell>
          <cell r="C79" t="str">
            <v>WBS Description #70</v>
          </cell>
        </row>
        <row r="80">
          <cell r="A80">
            <v>71</v>
          </cell>
          <cell r="B80" t="str">
            <v>0171</v>
          </cell>
          <cell r="C80" t="str">
            <v>WBS Description #71</v>
          </cell>
        </row>
        <row r="81">
          <cell r="A81">
            <v>72</v>
          </cell>
          <cell r="B81" t="str">
            <v>0172</v>
          </cell>
          <cell r="C81" t="str">
            <v>WBS Description #72</v>
          </cell>
        </row>
        <row r="82">
          <cell r="A82">
            <v>73</v>
          </cell>
          <cell r="B82" t="str">
            <v>0173</v>
          </cell>
          <cell r="C82" t="str">
            <v>WBS Description #73</v>
          </cell>
        </row>
        <row r="83">
          <cell r="A83">
            <v>74</v>
          </cell>
          <cell r="B83" t="str">
            <v>0174</v>
          </cell>
          <cell r="C83" t="str">
            <v>WBS Description #74</v>
          </cell>
        </row>
        <row r="84">
          <cell r="A84">
            <v>75</v>
          </cell>
          <cell r="B84" t="str">
            <v>0175</v>
          </cell>
          <cell r="C84" t="str">
            <v>WBS Description #75</v>
          </cell>
        </row>
        <row r="85">
          <cell r="A85">
            <v>76</v>
          </cell>
          <cell r="B85" t="str">
            <v>0176</v>
          </cell>
          <cell r="C85" t="str">
            <v>WBS Description #76</v>
          </cell>
        </row>
        <row r="86">
          <cell r="A86">
            <v>77</v>
          </cell>
          <cell r="B86" t="str">
            <v>0177</v>
          </cell>
          <cell r="C86" t="str">
            <v>WBS Description #77</v>
          </cell>
        </row>
        <row r="87">
          <cell r="A87">
            <v>78</v>
          </cell>
          <cell r="B87" t="str">
            <v>0178</v>
          </cell>
          <cell r="C87" t="str">
            <v>WBS Description #78</v>
          </cell>
        </row>
        <row r="88">
          <cell r="A88">
            <v>79</v>
          </cell>
          <cell r="B88" t="str">
            <v>0179</v>
          </cell>
          <cell r="C88" t="str">
            <v>WBS Description #79</v>
          </cell>
        </row>
        <row r="89">
          <cell r="A89">
            <v>80</v>
          </cell>
          <cell r="B89" t="str">
            <v>0180</v>
          </cell>
          <cell r="C89" t="str">
            <v>WBS Description #80</v>
          </cell>
        </row>
        <row r="90">
          <cell r="A90">
            <v>81</v>
          </cell>
          <cell r="B90" t="str">
            <v>0181</v>
          </cell>
          <cell r="C90" t="str">
            <v>WBS Description #81</v>
          </cell>
        </row>
        <row r="91">
          <cell r="A91">
            <v>82</v>
          </cell>
          <cell r="B91" t="str">
            <v>0182</v>
          </cell>
          <cell r="C91" t="str">
            <v>WBS Description #82</v>
          </cell>
        </row>
        <row r="92">
          <cell r="A92">
            <v>83</v>
          </cell>
          <cell r="B92" t="str">
            <v>0183</v>
          </cell>
          <cell r="C92" t="str">
            <v>WBS Description #83</v>
          </cell>
        </row>
        <row r="93">
          <cell r="A93">
            <v>84</v>
          </cell>
          <cell r="B93" t="str">
            <v>0184</v>
          </cell>
          <cell r="C93" t="str">
            <v>WBS Description #84</v>
          </cell>
        </row>
        <row r="94">
          <cell r="A94">
            <v>85</v>
          </cell>
          <cell r="B94" t="str">
            <v>0185</v>
          </cell>
          <cell r="C94" t="str">
            <v>WBS Description #85</v>
          </cell>
        </row>
        <row r="95">
          <cell r="A95">
            <v>86</v>
          </cell>
          <cell r="B95" t="str">
            <v>0186</v>
          </cell>
          <cell r="C95" t="str">
            <v>WBS Description #86</v>
          </cell>
        </row>
        <row r="96">
          <cell r="A96">
            <v>87</v>
          </cell>
          <cell r="B96" t="str">
            <v>0187</v>
          </cell>
          <cell r="C96" t="str">
            <v>WBS Description #87</v>
          </cell>
        </row>
        <row r="97">
          <cell r="A97">
            <v>88</v>
          </cell>
          <cell r="B97" t="str">
            <v>0188</v>
          </cell>
          <cell r="C97" t="str">
            <v>WBS Description #88</v>
          </cell>
        </row>
        <row r="98">
          <cell r="A98">
            <v>89</v>
          </cell>
          <cell r="B98" t="str">
            <v>0189</v>
          </cell>
          <cell r="C98" t="str">
            <v>WBS Description #89</v>
          </cell>
        </row>
        <row r="99">
          <cell r="A99">
            <v>90</v>
          </cell>
          <cell r="B99" t="str">
            <v>0190</v>
          </cell>
          <cell r="C99" t="str">
            <v>WBS Description #90</v>
          </cell>
        </row>
        <row r="100">
          <cell r="A100">
            <v>91</v>
          </cell>
          <cell r="B100" t="str">
            <v>0191</v>
          </cell>
          <cell r="C100" t="str">
            <v>WBS Description #91</v>
          </cell>
        </row>
        <row r="101">
          <cell r="A101">
            <v>92</v>
          </cell>
          <cell r="B101" t="str">
            <v>0192</v>
          </cell>
          <cell r="C101" t="str">
            <v>WBS Description #92</v>
          </cell>
        </row>
        <row r="102">
          <cell r="A102">
            <v>93</v>
          </cell>
          <cell r="B102" t="str">
            <v>0193</v>
          </cell>
          <cell r="C102" t="str">
            <v>WBS Description #93</v>
          </cell>
        </row>
        <row r="103">
          <cell r="A103">
            <v>94</v>
          </cell>
          <cell r="B103" t="str">
            <v>0194</v>
          </cell>
          <cell r="C103" t="str">
            <v>WBS Description #94</v>
          </cell>
        </row>
        <row r="104">
          <cell r="A104">
            <v>95</v>
          </cell>
          <cell r="B104" t="str">
            <v>0195</v>
          </cell>
          <cell r="C104" t="str">
            <v>WBS Description #95</v>
          </cell>
        </row>
        <row r="105">
          <cell r="A105">
            <v>96</v>
          </cell>
          <cell r="B105" t="str">
            <v>0196</v>
          </cell>
          <cell r="C105" t="str">
            <v>WBS Description #96</v>
          </cell>
        </row>
        <row r="106">
          <cell r="A106">
            <v>97</v>
          </cell>
          <cell r="B106" t="str">
            <v>0197</v>
          </cell>
          <cell r="C106" t="str">
            <v>WBS Description #97</v>
          </cell>
        </row>
        <row r="107">
          <cell r="A107">
            <v>98</v>
          </cell>
          <cell r="B107" t="str">
            <v>0198</v>
          </cell>
          <cell r="C107" t="str">
            <v>WBS Description #98</v>
          </cell>
        </row>
        <row r="108">
          <cell r="A108">
            <v>99</v>
          </cell>
          <cell r="B108" t="str">
            <v>0199</v>
          </cell>
          <cell r="C108" t="str">
            <v>WBS Description #99</v>
          </cell>
        </row>
        <row r="109">
          <cell r="A109">
            <v>100</v>
          </cell>
          <cell r="B109" t="str">
            <v>0200</v>
          </cell>
          <cell r="C109" t="str">
            <v>WBS Description #100</v>
          </cell>
        </row>
        <row r="110">
          <cell r="A110">
            <v>101</v>
          </cell>
          <cell r="B110" t="str">
            <v>0201</v>
          </cell>
          <cell r="C110" t="str">
            <v>WBS Description #101</v>
          </cell>
        </row>
        <row r="111">
          <cell r="A111">
            <v>102</v>
          </cell>
          <cell r="B111" t="str">
            <v>0202</v>
          </cell>
          <cell r="C111" t="str">
            <v>WBS Description #102</v>
          </cell>
        </row>
        <row r="112">
          <cell r="A112">
            <v>103</v>
          </cell>
          <cell r="B112" t="str">
            <v>0203</v>
          </cell>
          <cell r="C112" t="str">
            <v>WBS Description #103</v>
          </cell>
        </row>
        <row r="113">
          <cell r="A113">
            <v>104</v>
          </cell>
          <cell r="B113" t="str">
            <v>0204</v>
          </cell>
          <cell r="C113" t="str">
            <v>WBS Description #104</v>
          </cell>
        </row>
        <row r="114">
          <cell r="A114">
            <v>105</v>
          </cell>
          <cell r="B114" t="str">
            <v>0205</v>
          </cell>
          <cell r="C114" t="str">
            <v>WBS Description #105</v>
          </cell>
        </row>
        <row r="115">
          <cell r="A115">
            <v>106</v>
          </cell>
          <cell r="B115" t="str">
            <v>0206</v>
          </cell>
          <cell r="C115" t="str">
            <v>WBS Description #106</v>
          </cell>
        </row>
        <row r="116">
          <cell r="A116">
            <v>107</v>
          </cell>
          <cell r="B116" t="str">
            <v>0207</v>
          </cell>
          <cell r="C116" t="str">
            <v>WBS Description #107</v>
          </cell>
        </row>
        <row r="117">
          <cell r="A117">
            <v>108</v>
          </cell>
          <cell r="B117" t="str">
            <v>0208</v>
          </cell>
          <cell r="C117" t="str">
            <v>WBS Description #108</v>
          </cell>
        </row>
        <row r="118">
          <cell r="A118">
            <v>109</v>
          </cell>
          <cell r="B118" t="str">
            <v>0209</v>
          </cell>
          <cell r="C118" t="str">
            <v>WBS Description #109</v>
          </cell>
        </row>
        <row r="119">
          <cell r="A119">
            <v>110</v>
          </cell>
          <cell r="B119" t="str">
            <v>0210</v>
          </cell>
          <cell r="C119" t="str">
            <v>WBS Description #110</v>
          </cell>
        </row>
        <row r="120">
          <cell r="A120">
            <v>111</v>
          </cell>
          <cell r="B120" t="str">
            <v>0211</v>
          </cell>
          <cell r="C120" t="str">
            <v>WBS Description #111</v>
          </cell>
        </row>
        <row r="121">
          <cell r="A121">
            <v>112</v>
          </cell>
          <cell r="B121" t="str">
            <v>0212</v>
          </cell>
          <cell r="C121" t="str">
            <v>WBS Description #112</v>
          </cell>
        </row>
        <row r="122">
          <cell r="A122">
            <v>113</v>
          </cell>
          <cell r="B122" t="str">
            <v>0213</v>
          </cell>
          <cell r="C122" t="str">
            <v>WBS Description #113</v>
          </cell>
        </row>
        <row r="123">
          <cell r="A123">
            <v>114</v>
          </cell>
          <cell r="B123" t="str">
            <v>0214</v>
          </cell>
          <cell r="C123" t="str">
            <v>WBS Description #114</v>
          </cell>
        </row>
        <row r="124">
          <cell r="A124">
            <v>115</v>
          </cell>
          <cell r="B124" t="str">
            <v>0215</v>
          </cell>
          <cell r="C124" t="str">
            <v>WBS Description #115</v>
          </cell>
        </row>
        <row r="125">
          <cell r="A125">
            <v>116</v>
          </cell>
          <cell r="B125" t="str">
            <v>0216</v>
          </cell>
          <cell r="C125" t="str">
            <v>WBS Description #116</v>
          </cell>
        </row>
        <row r="126">
          <cell r="A126">
            <v>117</v>
          </cell>
          <cell r="B126" t="str">
            <v>0217</v>
          </cell>
          <cell r="C126" t="str">
            <v>WBS Description #117</v>
          </cell>
        </row>
        <row r="127">
          <cell r="A127">
            <v>118</v>
          </cell>
          <cell r="B127" t="str">
            <v>0218</v>
          </cell>
          <cell r="C127" t="str">
            <v>WBS Description #118</v>
          </cell>
        </row>
        <row r="128">
          <cell r="A128">
            <v>119</v>
          </cell>
          <cell r="B128" t="str">
            <v>0219</v>
          </cell>
          <cell r="C128" t="str">
            <v>WBS Description #119</v>
          </cell>
        </row>
        <row r="129">
          <cell r="A129">
            <v>120</v>
          </cell>
          <cell r="B129" t="str">
            <v>0220</v>
          </cell>
          <cell r="C129" t="str">
            <v>WBS Description #120</v>
          </cell>
        </row>
        <row r="130">
          <cell r="A130">
            <v>121</v>
          </cell>
          <cell r="B130" t="str">
            <v>0221</v>
          </cell>
          <cell r="C130" t="str">
            <v>WBS Description #121</v>
          </cell>
        </row>
        <row r="131">
          <cell r="A131">
            <v>122</v>
          </cell>
          <cell r="B131" t="str">
            <v>0222</v>
          </cell>
          <cell r="C131" t="str">
            <v>WBS Description #122</v>
          </cell>
        </row>
        <row r="132">
          <cell r="A132">
            <v>123</v>
          </cell>
          <cell r="B132" t="str">
            <v>0223</v>
          </cell>
          <cell r="C132" t="str">
            <v>WBS Description #123</v>
          </cell>
        </row>
        <row r="133">
          <cell r="A133">
            <v>124</v>
          </cell>
          <cell r="B133" t="str">
            <v>0224</v>
          </cell>
          <cell r="C133" t="str">
            <v>WBS Description #124</v>
          </cell>
        </row>
        <row r="134">
          <cell r="A134">
            <v>125</v>
          </cell>
          <cell r="B134" t="str">
            <v>0225</v>
          </cell>
          <cell r="C134" t="str">
            <v>WBS Description #125</v>
          </cell>
        </row>
        <row r="135">
          <cell r="A135">
            <v>126</v>
          </cell>
          <cell r="B135" t="str">
            <v>0226</v>
          </cell>
          <cell r="C135" t="str">
            <v>WBS Description #126</v>
          </cell>
        </row>
        <row r="136">
          <cell r="A136">
            <v>127</v>
          </cell>
          <cell r="B136" t="str">
            <v>0227</v>
          </cell>
          <cell r="C136" t="str">
            <v>WBS Description #127</v>
          </cell>
        </row>
        <row r="137">
          <cell r="A137">
            <v>128</v>
          </cell>
          <cell r="B137" t="str">
            <v>0228</v>
          </cell>
          <cell r="C137" t="str">
            <v>WBS Description #128</v>
          </cell>
        </row>
        <row r="138">
          <cell r="A138">
            <v>129</v>
          </cell>
          <cell r="B138" t="str">
            <v>0229</v>
          </cell>
          <cell r="C138" t="str">
            <v>WBS Description #129</v>
          </cell>
        </row>
        <row r="139">
          <cell r="A139">
            <v>130</v>
          </cell>
          <cell r="B139" t="str">
            <v>0230</v>
          </cell>
          <cell r="C139" t="str">
            <v>WBS Description #130</v>
          </cell>
        </row>
        <row r="140">
          <cell r="A140">
            <v>131</v>
          </cell>
          <cell r="B140" t="str">
            <v>0231</v>
          </cell>
          <cell r="C140" t="str">
            <v>WBS Description #131</v>
          </cell>
        </row>
        <row r="141">
          <cell r="A141">
            <v>132</v>
          </cell>
          <cell r="B141" t="str">
            <v>0232</v>
          </cell>
          <cell r="C141" t="str">
            <v>WBS Description #132</v>
          </cell>
        </row>
        <row r="142">
          <cell r="A142">
            <v>133</v>
          </cell>
          <cell r="B142" t="str">
            <v>0233</v>
          </cell>
          <cell r="C142" t="str">
            <v>WBS Description #133</v>
          </cell>
        </row>
        <row r="143">
          <cell r="A143">
            <v>134</v>
          </cell>
          <cell r="B143" t="str">
            <v>0234</v>
          </cell>
          <cell r="C143" t="str">
            <v>WBS Description #134</v>
          </cell>
        </row>
        <row r="144">
          <cell r="A144">
            <v>135</v>
          </cell>
          <cell r="B144" t="str">
            <v>0235</v>
          </cell>
          <cell r="C144" t="str">
            <v>WBS Description #135</v>
          </cell>
        </row>
        <row r="145">
          <cell r="A145">
            <v>136</v>
          </cell>
          <cell r="B145" t="str">
            <v>0236</v>
          </cell>
          <cell r="C145" t="str">
            <v>WBS Description #136</v>
          </cell>
        </row>
        <row r="146">
          <cell r="A146">
            <v>137</v>
          </cell>
          <cell r="B146" t="str">
            <v>0237</v>
          </cell>
          <cell r="C146" t="str">
            <v>WBS Description #137</v>
          </cell>
        </row>
        <row r="147">
          <cell r="A147">
            <v>138</v>
          </cell>
          <cell r="B147" t="str">
            <v>0238</v>
          </cell>
          <cell r="C147" t="str">
            <v>WBS Description #138</v>
          </cell>
        </row>
        <row r="148">
          <cell r="A148">
            <v>139</v>
          </cell>
          <cell r="B148" t="str">
            <v>0239</v>
          </cell>
          <cell r="C148" t="str">
            <v>WBS Description #139</v>
          </cell>
        </row>
        <row r="149">
          <cell r="A149">
            <v>140</v>
          </cell>
          <cell r="B149" t="str">
            <v>0240</v>
          </cell>
          <cell r="C149" t="str">
            <v>WBS Description #140</v>
          </cell>
        </row>
        <row r="150">
          <cell r="A150">
            <v>141</v>
          </cell>
          <cell r="B150" t="str">
            <v>0241</v>
          </cell>
          <cell r="C150" t="str">
            <v>WBS Description #141</v>
          </cell>
        </row>
        <row r="151">
          <cell r="A151">
            <v>142</v>
          </cell>
          <cell r="B151" t="str">
            <v>0242</v>
          </cell>
          <cell r="C151" t="str">
            <v>WBS Description #142</v>
          </cell>
        </row>
        <row r="152">
          <cell r="A152">
            <v>143</v>
          </cell>
          <cell r="B152" t="str">
            <v>0243</v>
          </cell>
          <cell r="C152" t="str">
            <v>WBS Description #143</v>
          </cell>
        </row>
        <row r="153">
          <cell r="A153">
            <v>144</v>
          </cell>
          <cell r="B153" t="str">
            <v>0244</v>
          </cell>
          <cell r="C153" t="str">
            <v>WBS Description #144</v>
          </cell>
        </row>
        <row r="154">
          <cell r="A154">
            <v>145</v>
          </cell>
          <cell r="B154" t="str">
            <v>0245</v>
          </cell>
          <cell r="C154" t="str">
            <v>WBS Description #145</v>
          </cell>
        </row>
        <row r="155">
          <cell r="A155">
            <v>146</v>
          </cell>
          <cell r="B155" t="str">
            <v>0246</v>
          </cell>
          <cell r="C155" t="str">
            <v>WBS Description #146</v>
          </cell>
        </row>
        <row r="156">
          <cell r="A156">
            <v>147</v>
          </cell>
          <cell r="B156" t="str">
            <v>0247</v>
          </cell>
          <cell r="C156" t="str">
            <v>WBS Description #147</v>
          </cell>
        </row>
        <row r="157">
          <cell r="A157">
            <v>148</v>
          </cell>
          <cell r="B157" t="str">
            <v>0248</v>
          </cell>
          <cell r="C157" t="str">
            <v>WBS Description #148</v>
          </cell>
        </row>
        <row r="158">
          <cell r="A158">
            <v>149</v>
          </cell>
          <cell r="B158" t="str">
            <v>0249</v>
          </cell>
          <cell r="C158" t="str">
            <v>WBS Description #149</v>
          </cell>
        </row>
        <row r="159">
          <cell r="A159">
            <v>150</v>
          </cell>
          <cell r="B159" t="str">
            <v>0250</v>
          </cell>
          <cell r="C159" t="str">
            <v>WBS Description #150</v>
          </cell>
        </row>
        <row r="160">
          <cell r="A160">
            <v>151</v>
          </cell>
          <cell r="B160" t="str">
            <v>0251</v>
          </cell>
          <cell r="C160" t="str">
            <v>WBS Description #151</v>
          </cell>
        </row>
        <row r="161">
          <cell r="A161">
            <v>152</v>
          </cell>
          <cell r="B161" t="str">
            <v>0252</v>
          </cell>
          <cell r="C161" t="str">
            <v>WBS Description #152</v>
          </cell>
        </row>
        <row r="162">
          <cell r="A162">
            <v>153</v>
          </cell>
          <cell r="B162" t="str">
            <v>0253</v>
          </cell>
          <cell r="C162" t="str">
            <v>WBS Description #153</v>
          </cell>
        </row>
        <row r="163">
          <cell r="A163">
            <v>154</v>
          </cell>
          <cell r="B163" t="str">
            <v>0254</v>
          </cell>
          <cell r="C163" t="str">
            <v>WBS Description #154</v>
          </cell>
        </row>
        <row r="164">
          <cell r="A164">
            <v>155</v>
          </cell>
          <cell r="B164" t="str">
            <v>0255</v>
          </cell>
          <cell r="C164" t="str">
            <v>WBS Description #155</v>
          </cell>
        </row>
        <row r="165">
          <cell r="A165">
            <v>156</v>
          </cell>
          <cell r="B165" t="str">
            <v>0256</v>
          </cell>
          <cell r="C165" t="str">
            <v>WBS Description #156</v>
          </cell>
        </row>
        <row r="166">
          <cell r="A166">
            <v>157</v>
          </cell>
          <cell r="B166" t="str">
            <v>0257</v>
          </cell>
          <cell r="C166" t="str">
            <v>WBS Description #157</v>
          </cell>
        </row>
        <row r="167">
          <cell r="A167">
            <v>158</v>
          </cell>
          <cell r="B167" t="str">
            <v>0258</v>
          </cell>
          <cell r="C167" t="str">
            <v>WBS Description #158</v>
          </cell>
        </row>
        <row r="168">
          <cell r="A168">
            <v>159</v>
          </cell>
          <cell r="B168" t="str">
            <v>0259</v>
          </cell>
          <cell r="C168" t="str">
            <v>WBS Description #159</v>
          </cell>
        </row>
        <row r="169">
          <cell r="A169">
            <v>160</v>
          </cell>
          <cell r="B169" t="str">
            <v>0260</v>
          </cell>
          <cell r="C169" t="str">
            <v>WBS Description #160</v>
          </cell>
        </row>
        <row r="170">
          <cell r="A170">
            <v>161</v>
          </cell>
          <cell r="B170" t="str">
            <v>0261</v>
          </cell>
          <cell r="C170" t="str">
            <v>WBS Description #161</v>
          </cell>
        </row>
        <row r="171">
          <cell r="A171">
            <v>162</v>
          </cell>
          <cell r="B171" t="str">
            <v>0262</v>
          </cell>
          <cell r="C171" t="str">
            <v>WBS Description #162</v>
          </cell>
        </row>
        <row r="172">
          <cell r="A172">
            <v>163</v>
          </cell>
          <cell r="B172" t="str">
            <v>0263</v>
          </cell>
          <cell r="C172" t="str">
            <v>WBS Description #163</v>
          </cell>
        </row>
        <row r="173">
          <cell r="A173">
            <v>164</v>
          </cell>
          <cell r="B173" t="str">
            <v>0264</v>
          </cell>
          <cell r="C173" t="str">
            <v>WBS Description #164</v>
          </cell>
        </row>
        <row r="174">
          <cell r="A174">
            <v>165</v>
          </cell>
          <cell r="B174" t="str">
            <v>0265</v>
          </cell>
          <cell r="C174" t="str">
            <v>WBS Description #165</v>
          </cell>
        </row>
        <row r="175">
          <cell r="A175">
            <v>166</v>
          </cell>
          <cell r="B175" t="str">
            <v>0266</v>
          </cell>
          <cell r="C175" t="str">
            <v>WBS Description #166</v>
          </cell>
        </row>
        <row r="176">
          <cell r="A176">
            <v>167</v>
          </cell>
          <cell r="B176" t="str">
            <v>0267</v>
          </cell>
          <cell r="C176" t="str">
            <v>WBS Description #167</v>
          </cell>
        </row>
        <row r="177">
          <cell r="A177">
            <v>168</v>
          </cell>
          <cell r="B177" t="str">
            <v>0268</v>
          </cell>
          <cell r="C177" t="str">
            <v>WBS Description #168</v>
          </cell>
        </row>
        <row r="178">
          <cell r="A178">
            <v>169</v>
          </cell>
          <cell r="B178" t="str">
            <v>0269</v>
          </cell>
          <cell r="C178" t="str">
            <v>WBS Description #169</v>
          </cell>
        </row>
        <row r="179">
          <cell r="A179">
            <v>170</v>
          </cell>
          <cell r="B179" t="str">
            <v>0270</v>
          </cell>
          <cell r="C179" t="str">
            <v>WBS Description #170</v>
          </cell>
        </row>
        <row r="180">
          <cell r="A180">
            <v>171</v>
          </cell>
          <cell r="B180" t="str">
            <v>0271</v>
          </cell>
          <cell r="C180" t="str">
            <v>WBS Description #171</v>
          </cell>
        </row>
        <row r="181">
          <cell r="A181">
            <v>172</v>
          </cell>
          <cell r="B181" t="str">
            <v>0272</v>
          </cell>
          <cell r="C181" t="str">
            <v>WBS Description #172</v>
          </cell>
        </row>
        <row r="182">
          <cell r="A182">
            <v>173</v>
          </cell>
          <cell r="B182" t="str">
            <v>0273</v>
          </cell>
          <cell r="C182" t="str">
            <v>WBS Description #173</v>
          </cell>
        </row>
        <row r="183">
          <cell r="A183">
            <v>174</v>
          </cell>
          <cell r="B183" t="str">
            <v>0274</v>
          </cell>
          <cell r="C183" t="str">
            <v>WBS Description #174</v>
          </cell>
        </row>
        <row r="184">
          <cell r="A184">
            <v>175</v>
          </cell>
          <cell r="B184" t="str">
            <v>0275</v>
          </cell>
          <cell r="C184" t="str">
            <v>WBS Description #175</v>
          </cell>
        </row>
        <row r="185">
          <cell r="A185">
            <v>176</v>
          </cell>
          <cell r="B185" t="str">
            <v>0276</v>
          </cell>
          <cell r="C185" t="str">
            <v>WBS Description #176</v>
          </cell>
        </row>
        <row r="186">
          <cell r="A186">
            <v>177</v>
          </cell>
          <cell r="B186" t="str">
            <v>0277</v>
          </cell>
          <cell r="C186" t="str">
            <v>WBS Description #177</v>
          </cell>
        </row>
        <row r="187">
          <cell r="A187">
            <v>178</v>
          </cell>
          <cell r="B187" t="str">
            <v>0278</v>
          </cell>
          <cell r="C187" t="str">
            <v>WBS Description #178</v>
          </cell>
        </row>
        <row r="188">
          <cell r="A188">
            <v>179</v>
          </cell>
          <cell r="B188" t="str">
            <v>0279</v>
          </cell>
          <cell r="C188" t="str">
            <v>WBS Description #179</v>
          </cell>
        </row>
        <row r="189">
          <cell r="A189">
            <v>180</v>
          </cell>
          <cell r="B189" t="str">
            <v>0280</v>
          </cell>
          <cell r="C189" t="str">
            <v>WBS Description #180</v>
          </cell>
        </row>
        <row r="190">
          <cell r="A190">
            <v>181</v>
          </cell>
          <cell r="B190" t="str">
            <v>0281</v>
          </cell>
          <cell r="C190" t="str">
            <v>WBS Description #181</v>
          </cell>
        </row>
        <row r="191">
          <cell r="A191">
            <v>182</v>
          </cell>
          <cell r="B191" t="str">
            <v>0282</v>
          </cell>
          <cell r="C191" t="str">
            <v>WBS Description #182</v>
          </cell>
        </row>
        <row r="192">
          <cell r="A192">
            <v>183</v>
          </cell>
          <cell r="B192" t="str">
            <v>0283</v>
          </cell>
          <cell r="C192" t="str">
            <v>WBS Description #183</v>
          </cell>
        </row>
        <row r="193">
          <cell r="A193">
            <v>184</v>
          </cell>
          <cell r="B193" t="str">
            <v>0284</v>
          </cell>
          <cell r="C193" t="str">
            <v>WBS Description #184</v>
          </cell>
        </row>
        <row r="194">
          <cell r="A194">
            <v>185</v>
          </cell>
          <cell r="B194" t="str">
            <v>0285</v>
          </cell>
          <cell r="C194" t="str">
            <v>WBS Description #185</v>
          </cell>
        </row>
        <row r="195">
          <cell r="A195">
            <v>186</v>
          </cell>
          <cell r="B195" t="str">
            <v>0286</v>
          </cell>
          <cell r="C195" t="str">
            <v>WBS Description #186</v>
          </cell>
        </row>
        <row r="196">
          <cell r="A196">
            <v>187</v>
          </cell>
          <cell r="B196" t="str">
            <v>0287</v>
          </cell>
          <cell r="C196" t="str">
            <v>WBS Description #187</v>
          </cell>
        </row>
        <row r="197">
          <cell r="A197">
            <v>188</v>
          </cell>
          <cell r="B197" t="str">
            <v>0288</v>
          </cell>
          <cell r="C197" t="str">
            <v>WBS Description #188</v>
          </cell>
        </row>
        <row r="198">
          <cell r="A198">
            <v>189</v>
          </cell>
          <cell r="B198" t="str">
            <v>0289</v>
          </cell>
          <cell r="C198" t="str">
            <v>WBS Description #189</v>
          </cell>
        </row>
        <row r="199">
          <cell r="A199">
            <v>190</v>
          </cell>
          <cell r="B199" t="str">
            <v>0290</v>
          </cell>
          <cell r="C199" t="str">
            <v>WBS Description #190</v>
          </cell>
        </row>
        <row r="200">
          <cell r="A200">
            <v>191</v>
          </cell>
          <cell r="B200" t="str">
            <v>0291</v>
          </cell>
          <cell r="C200" t="str">
            <v>WBS Description #191</v>
          </cell>
        </row>
        <row r="201">
          <cell r="A201">
            <v>192</v>
          </cell>
          <cell r="B201" t="str">
            <v>0292</v>
          </cell>
          <cell r="C201" t="str">
            <v>WBS Description #192</v>
          </cell>
        </row>
        <row r="202">
          <cell r="A202">
            <v>193</v>
          </cell>
          <cell r="B202" t="str">
            <v>0293</v>
          </cell>
          <cell r="C202" t="str">
            <v>WBS Description #193</v>
          </cell>
        </row>
        <row r="203">
          <cell r="A203">
            <v>194</v>
          </cell>
          <cell r="B203" t="str">
            <v>0294</v>
          </cell>
          <cell r="C203" t="str">
            <v>WBS Description #194</v>
          </cell>
        </row>
        <row r="204">
          <cell r="A204">
            <v>195</v>
          </cell>
          <cell r="B204" t="str">
            <v>0295</v>
          </cell>
          <cell r="C204" t="str">
            <v>WBS Description #195</v>
          </cell>
        </row>
        <row r="205">
          <cell r="A205">
            <v>196</v>
          </cell>
          <cell r="B205" t="str">
            <v>0296</v>
          </cell>
          <cell r="C205" t="str">
            <v>WBS Description #196</v>
          </cell>
        </row>
        <row r="206">
          <cell r="A206">
            <v>197</v>
          </cell>
          <cell r="B206" t="str">
            <v>0297</v>
          </cell>
          <cell r="C206" t="str">
            <v>WBS Description #197</v>
          </cell>
        </row>
        <row r="207">
          <cell r="A207">
            <v>198</v>
          </cell>
          <cell r="B207" t="str">
            <v>0298</v>
          </cell>
          <cell r="C207" t="str">
            <v>WBS Description #198</v>
          </cell>
        </row>
        <row r="208">
          <cell r="A208">
            <v>199</v>
          </cell>
          <cell r="B208" t="str">
            <v>0299</v>
          </cell>
          <cell r="C208" t="str">
            <v>WBS Description #199</v>
          </cell>
        </row>
        <row r="209">
          <cell r="A209">
            <v>200</v>
          </cell>
          <cell r="B209" t="str">
            <v>0300</v>
          </cell>
          <cell r="C209" t="str">
            <v>WBS Description #200</v>
          </cell>
        </row>
        <row r="210">
          <cell r="A210">
            <v>201</v>
          </cell>
          <cell r="B210" t="str">
            <v>0301</v>
          </cell>
          <cell r="C210" t="str">
            <v>WBS Description #201</v>
          </cell>
        </row>
        <row r="211">
          <cell r="A211">
            <v>202</v>
          </cell>
          <cell r="B211" t="str">
            <v>0302</v>
          </cell>
          <cell r="C211" t="str">
            <v>WBS Description #202</v>
          </cell>
        </row>
        <row r="212">
          <cell r="A212">
            <v>203</v>
          </cell>
          <cell r="B212" t="str">
            <v>0303</v>
          </cell>
          <cell r="C212" t="str">
            <v>WBS Description #203</v>
          </cell>
        </row>
        <row r="213">
          <cell r="A213">
            <v>204</v>
          </cell>
          <cell r="B213" t="str">
            <v>0304</v>
          </cell>
          <cell r="C213" t="str">
            <v>WBS Description #204</v>
          </cell>
        </row>
        <row r="214">
          <cell r="A214">
            <v>205</v>
          </cell>
          <cell r="B214" t="str">
            <v>0305</v>
          </cell>
          <cell r="C214" t="str">
            <v>WBS Description #205</v>
          </cell>
        </row>
        <row r="215">
          <cell r="A215">
            <v>206</v>
          </cell>
          <cell r="B215" t="str">
            <v>0306</v>
          </cell>
          <cell r="C215" t="str">
            <v>WBS Description #206</v>
          </cell>
        </row>
        <row r="216">
          <cell r="A216">
            <v>207</v>
          </cell>
          <cell r="B216" t="str">
            <v>0307</v>
          </cell>
          <cell r="C216" t="str">
            <v>WBS Description #207</v>
          </cell>
        </row>
        <row r="217">
          <cell r="A217">
            <v>208</v>
          </cell>
          <cell r="B217" t="str">
            <v>0308</v>
          </cell>
          <cell r="C217" t="str">
            <v>WBS Description #208</v>
          </cell>
        </row>
        <row r="218">
          <cell r="A218">
            <v>209</v>
          </cell>
          <cell r="B218" t="str">
            <v>0309</v>
          </cell>
          <cell r="C218" t="str">
            <v>WBS Description #209</v>
          </cell>
        </row>
        <row r="219">
          <cell r="A219">
            <v>210</v>
          </cell>
          <cell r="B219" t="str">
            <v>0310</v>
          </cell>
          <cell r="C219" t="str">
            <v>WBS Description #210</v>
          </cell>
        </row>
        <row r="220">
          <cell r="A220">
            <v>211</v>
          </cell>
          <cell r="B220" t="str">
            <v>0311</v>
          </cell>
          <cell r="C220" t="str">
            <v>WBS Description #211</v>
          </cell>
        </row>
        <row r="221">
          <cell r="A221">
            <v>212</v>
          </cell>
          <cell r="B221" t="str">
            <v>0312</v>
          </cell>
          <cell r="C221" t="str">
            <v>WBS Description #212</v>
          </cell>
        </row>
        <row r="222">
          <cell r="A222">
            <v>213</v>
          </cell>
          <cell r="B222" t="str">
            <v>0313</v>
          </cell>
          <cell r="C222" t="str">
            <v>WBS Description #213</v>
          </cell>
        </row>
        <row r="223">
          <cell r="A223">
            <v>214</v>
          </cell>
          <cell r="B223" t="str">
            <v>0314</v>
          </cell>
          <cell r="C223" t="str">
            <v>WBS Description #214</v>
          </cell>
        </row>
        <row r="224">
          <cell r="A224">
            <v>215</v>
          </cell>
          <cell r="B224" t="str">
            <v>0315</v>
          </cell>
          <cell r="C224" t="str">
            <v>WBS Description #215</v>
          </cell>
        </row>
        <row r="225">
          <cell r="A225">
            <v>216</v>
          </cell>
          <cell r="B225" t="str">
            <v>0316</v>
          </cell>
          <cell r="C225" t="str">
            <v>WBS Description #216</v>
          </cell>
        </row>
        <row r="226">
          <cell r="A226">
            <v>217</v>
          </cell>
          <cell r="B226" t="str">
            <v>0317</v>
          </cell>
          <cell r="C226" t="str">
            <v>WBS Description #217</v>
          </cell>
        </row>
        <row r="227">
          <cell r="A227">
            <v>218</v>
          </cell>
          <cell r="B227" t="str">
            <v>0318</v>
          </cell>
          <cell r="C227" t="str">
            <v>WBS Description #218</v>
          </cell>
        </row>
        <row r="228">
          <cell r="A228">
            <v>219</v>
          </cell>
          <cell r="B228" t="str">
            <v>0319</v>
          </cell>
          <cell r="C228" t="str">
            <v>WBS Description #219</v>
          </cell>
        </row>
        <row r="229">
          <cell r="A229">
            <v>220</v>
          </cell>
          <cell r="B229" t="str">
            <v>0320</v>
          </cell>
          <cell r="C229" t="str">
            <v>WBS Description #220</v>
          </cell>
        </row>
        <row r="230">
          <cell r="A230">
            <v>221</v>
          </cell>
          <cell r="B230" t="str">
            <v>0321</v>
          </cell>
          <cell r="C230" t="str">
            <v>WBS Description #221</v>
          </cell>
        </row>
        <row r="231">
          <cell r="A231">
            <v>222</v>
          </cell>
          <cell r="B231" t="str">
            <v>0322</v>
          </cell>
          <cell r="C231" t="str">
            <v>WBS Description #222</v>
          </cell>
        </row>
        <row r="232">
          <cell r="A232">
            <v>223</v>
          </cell>
          <cell r="B232" t="str">
            <v>0323</v>
          </cell>
          <cell r="C232" t="str">
            <v>WBS Description #223</v>
          </cell>
        </row>
        <row r="233">
          <cell r="A233">
            <v>224</v>
          </cell>
          <cell r="B233" t="str">
            <v>0324</v>
          </cell>
          <cell r="C233" t="str">
            <v>WBS Description #224</v>
          </cell>
        </row>
        <row r="234">
          <cell r="A234">
            <v>225</v>
          </cell>
          <cell r="B234" t="str">
            <v>0325</v>
          </cell>
          <cell r="C234" t="str">
            <v>WBS Description #225</v>
          </cell>
        </row>
        <row r="235">
          <cell r="A235">
            <v>226</v>
          </cell>
          <cell r="B235" t="str">
            <v>0326</v>
          </cell>
          <cell r="C235" t="str">
            <v>WBS Description #226</v>
          </cell>
        </row>
        <row r="236">
          <cell r="A236">
            <v>227</v>
          </cell>
          <cell r="B236" t="str">
            <v>0327</v>
          </cell>
          <cell r="C236" t="str">
            <v>WBS Description #227</v>
          </cell>
        </row>
        <row r="237">
          <cell r="A237">
            <v>228</v>
          </cell>
          <cell r="B237" t="str">
            <v>0328</v>
          </cell>
          <cell r="C237" t="str">
            <v>WBS Description #228</v>
          </cell>
        </row>
        <row r="238">
          <cell r="A238">
            <v>229</v>
          </cell>
          <cell r="B238" t="str">
            <v>0329</v>
          </cell>
          <cell r="C238" t="str">
            <v>WBS Description #229</v>
          </cell>
        </row>
        <row r="239">
          <cell r="A239">
            <v>230</v>
          </cell>
          <cell r="B239" t="str">
            <v>0330</v>
          </cell>
          <cell r="C239" t="str">
            <v>WBS Description #230</v>
          </cell>
        </row>
        <row r="240">
          <cell r="A240">
            <v>231</v>
          </cell>
          <cell r="B240" t="str">
            <v>0331</v>
          </cell>
          <cell r="C240" t="str">
            <v>WBS Description #231</v>
          </cell>
        </row>
        <row r="241">
          <cell r="A241">
            <v>232</v>
          </cell>
          <cell r="B241" t="str">
            <v>0332</v>
          </cell>
          <cell r="C241" t="str">
            <v>WBS Description #232</v>
          </cell>
        </row>
        <row r="242">
          <cell r="A242">
            <v>233</v>
          </cell>
          <cell r="B242" t="str">
            <v>0333</v>
          </cell>
          <cell r="C242" t="str">
            <v>WBS Description #233</v>
          </cell>
        </row>
        <row r="243">
          <cell r="A243">
            <v>234</v>
          </cell>
          <cell r="B243" t="str">
            <v>0334</v>
          </cell>
          <cell r="C243" t="str">
            <v>WBS Description #234</v>
          </cell>
        </row>
        <row r="244">
          <cell r="A244">
            <v>235</v>
          </cell>
          <cell r="B244" t="str">
            <v>0335</v>
          </cell>
          <cell r="C244" t="str">
            <v>WBS Description #235</v>
          </cell>
        </row>
        <row r="245">
          <cell r="A245">
            <v>236</v>
          </cell>
          <cell r="B245" t="str">
            <v>0336</v>
          </cell>
          <cell r="C245" t="str">
            <v>WBS Description #236</v>
          </cell>
        </row>
        <row r="246">
          <cell r="A246">
            <v>237</v>
          </cell>
          <cell r="B246" t="str">
            <v>0337</v>
          </cell>
          <cell r="C246" t="str">
            <v>WBS Description #237</v>
          </cell>
        </row>
        <row r="247">
          <cell r="A247">
            <v>238</v>
          </cell>
          <cell r="B247" t="str">
            <v>0338</v>
          </cell>
          <cell r="C247" t="str">
            <v>WBS Description #238</v>
          </cell>
        </row>
        <row r="248">
          <cell r="A248">
            <v>239</v>
          </cell>
          <cell r="B248" t="str">
            <v>0339</v>
          </cell>
          <cell r="C248" t="str">
            <v>WBS Description #239</v>
          </cell>
        </row>
        <row r="249">
          <cell r="A249">
            <v>240</v>
          </cell>
          <cell r="B249" t="str">
            <v>0340</v>
          </cell>
          <cell r="C249" t="str">
            <v>WBS Description #240</v>
          </cell>
        </row>
      </sheetData>
      <sheetData sheetId="15"/>
      <sheetData sheetId="16">
        <row r="11">
          <cell r="AL11" t="str">
            <v>LOOKUP TABLE - DO NOT DELETE</v>
          </cell>
        </row>
      </sheetData>
      <sheetData sheetId="17"/>
      <sheetData sheetId="18"/>
      <sheetData sheetId="19"/>
      <sheetData sheetId="20">
        <row r="9">
          <cell r="G9" t="str">
            <v>IS</v>
          </cell>
          <cell r="H9" t="str">
            <v>Contr</v>
          </cell>
          <cell r="I9" t="str">
            <v>Contr</v>
          </cell>
          <cell r="J9">
            <v>3.3000000000000002E-2</v>
          </cell>
          <cell r="K9">
            <v>1.0165</v>
          </cell>
          <cell r="L9">
            <v>0.2</v>
          </cell>
          <cell r="M9">
            <v>0.05</v>
          </cell>
          <cell r="N9">
            <v>0.3</v>
          </cell>
          <cell r="O9">
            <v>0.15</v>
          </cell>
          <cell r="P9">
            <v>0</v>
          </cell>
          <cell r="Q9">
            <v>3.9E-2</v>
          </cell>
          <cell r="R9">
            <v>0.27704545454545454</v>
          </cell>
          <cell r="S9">
            <v>0</v>
          </cell>
          <cell r="T9">
            <v>9.8599999999999993E-2</v>
          </cell>
          <cell r="V9">
            <v>0.15</v>
          </cell>
        </row>
        <row r="10">
          <cell r="G10" t="str">
            <v>IS</v>
          </cell>
          <cell r="H10" t="str">
            <v>Govt</v>
          </cell>
          <cell r="I10" t="str">
            <v>Govt</v>
          </cell>
          <cell r="J10">
            <v>3.3000000000000002E-2</v>
          </cell>
          <cell r="K10">
            <v>1.0165</v>
          </cell>
          <cell r="L10">
            <v>0.2</v>
          </cell>
          <cell r="M10">
            <v>0.05</v>
          </cell>
          <cell r="N10">
            <v>0.3</v>
          </cell>
          <cell r="O10">
            <v>0.02</v>
          </cell>
          <cell r="P10">
            <v>0</v>
          </cell>
          <cell r="Q10">
            <v>3.9E-2</v>
          </cell>
          <cell r="R10">
            <v>0.27704545454545454</v>
          </cell>
          <cell r="S10">
            <v>0</v>
          </cell>
          <cell r="T10">
            <v>9.8599999999999993E-2</v>
          </cell>
          <cell r="V10">
            <v>0.15</v>
          </cell>
        </row>
        <row r="11">
          <cell r="G11" t="str">
            <v>IS</v>
          </cell>
          <cell r="H11" t="str">
            <v>Contr</v>
          </cell>
          <cell r="I11" t="str">
            <v>Contr WD</v>
          </cell>
          <cell r="J11">
            <v>0</v>
          </cell>
          <cell r="K11">
            <v>1</v>
          </cell>
          <cell r="L11">
            <v>0</v>
          </cell>
          <cell r="M11">
            <v>0</v>
          </cell>
          <cell r="N11">
            <v>0.3</v>
          </cell>
          <cell r="O11">
            <v>0.15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9.8599999999999993E-2</v>
          </cell>
          <cell r="V11">
            <v>0.15</v>
          </cell>
        </row>
        <row r="12">
          <cell r="G12" t="str">
            <v>IS</v>
          </cell>
          <cell r="H12" t="str">
            <v>Govt</v>
          </cell>
          <cell r="I12" t="str">
            <v>Govt WD</v>
          </cell>
          <cell r="J12">
            <v>0</v>
          </cell>
          <cell r="K12">
            <v>1</v>
          </cell>
          <cell r="L12">
            <v>0</v>
          </cell>
          <cell r="M12">
            <v>0</v>
          </cell>
          <cell r="N12">
            <v>0.3</v>
          </cell>
          <cell r="O12">
            <v>0.02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9.8599999999999993E-2</v>
          </cell>
          <cell r="V12">
            <v>0.15</v>
          </cell>
        </row>
        <row r="13">
          <cell r="G13" t="str">
            <v>ESD</v>
          </cell>
          <cell r="H13" t="str">
            <v>Contr</v>
          </cell>
          <cell r="I13" t="str">
            <v>Contr - IWA</v>
          </cell>
          <cell r="J13">
            <v>3.3000000000000002E-2</v>
          </cell>
          <cell r="K13">
            <v>1.0165</v>
          </cell>
          <cell r="L13">
            <v>0</v>
          </cell>
          <cell r="M13">
            <v>0</v>
          </cell>
          <cell r="N13">
            <v>0.35099999999999998</v>
          </cell>
          <cell r="O13">
            <v>0.17249999999999999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9.4100000000000003E-2</v>
          </cell>
          <cell r="V13">
            <v>0.15</v>
          </cell>
        </row>
        <row r="14">
          <cell r="G14" t="str">
            <v>ESD</v>
          </cell>
          <cell r="H14" t="str">
            <v>Govt</v>
          </cell>
          <cell r="I14" t="str">
            <v>Govt - IWA</v>
          </cell>
          <cell r="J14">
            <v>3.3000000000000002E-2</v>
          </cell>
          <cell r="K14">
            <v>1.0165</v>
          </cell>
          <cell r="L14">
            <v>0</v>
          </cell>
          <cell r="M14">
            <v>0</v>
          </cell>
          <cell r="N14">
            <v>0.35099999999999998</v>
          </cell>
          <cell r="O14">
            <v>3.1E-2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9.4100000000000003E-2</v>
          </cell>
          <cell r="V14">
            <v>0.15</v>
          </cell>
        </row>
        <row r="15">
          <cell r="G15" t="str">
            <v>ESD</v>
          </cell>
          <cell r="H15" t="str">
            <v>Contr</v>
          </cell>
          <cell r="I15" t="str">
            <v>Contr - IWA2</v>
          </cell>
          <cell r="J15">
            <v>3.3000000000000002E-2</v>
          </cell>
          <cell r="K15">
            <v>1.0165</v>
          </cell>
          <cell r="L15">
            <v>0</v>
          </cell>
          <cell r="M15">
            <v>0</v>
          </cell>
          <cell r="N15">
            <v>0.35099999999999998</v>
          </cell>
          <cell r="O15">
            <v>0.17249999999999999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9.4100000000000003E-2</v>
          </cell>
          <cell r="V15">
            <v>0.15</v>
          </cell>
        </row>
        <row r="16">
          <cell r="G16" t="str">
            <v>ESD</v>
          </cell>
          <cell r="H16" t="str">
            <v>Govt</v>
          </cell>
          <cell r="I16" t="str">
            <v>Govt - IWA2</v>
          </cell>
          <cell r="J16">
            <v>3.3000000000000002E-2</v>
          </cell>
          <cell r="K16">
            <v>1.0165</v>
          </cell>
          <cell r="L16">
            <v>0</v>
          </cell>
          <cell r="M16">
            <v>0</v>
          </cell>
          <cell r="N16">
            <v>0.35099999999999998</v>
          </cell>
          <cell r="O16">
            <v>3.1E-2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9.4100000000000003E-2</v>
          </cell>
          <cell r="V16">
            <v>0.15</v>
          </cell>
        </row>
        <row r="17">
          <cell r="G17" t="str">
            <v>IS</v>
          </cell>
          <cell r="H17" t="str">
            <v>Contr</v>
          </cell>
          <cell r="I17" t="str">
            <v>Contr - OT</v>
          </cell>
          <cell r="J17">
            <v>3.3000000000000002E-2</v>
          </cell>
          <cell r="K17">
            <v>1.0165</v>
          </cell>
          <cell r="L17">
            <v>0</v>
          </cell>
          <cell r="M17">
            <v>0</v>
          </cell>
          <cell r="N17">
            <v>0.3</v>
          </cell>
          <cell r="O17">
            <v>0.15</v>
          </cell>
          <cell r="P17">
            <v>0</v>
          </cell>
          <cell r="Q17">
            <v>0.5</v>
          </cell>
          <cell r="R17">
            <v>0</v>
          </cell>
          <cell r="S17">
            <v>0.5</v>
          </cell>
          <cell r="T17">
            <v>9.8599999999999993E-2</v>
          </cell>
          <cell r="V17">
            <v>0.15</v>
          </cell>
        </row>
        <row r="18">
          <cell r="G18" t="str">
            <v>IS</v>
          </cell>
          <cell r="H18" t="str">
            <v>Govt</v>
          </cell>
          <cell r="I18" t="str">
            <v>Govt - OT</v>
          </cell>
          <cell r="J18">
            <v>3.3000000000000002E-2</v>
          </cell>
          <cell r="K18">
            <v>1.0165</v>
          </cell>
          <cell r="L18">
            <v>0</v>
          </cell>
          <cell r="M18">
            <v>0</v>
          </cell>
          <cell r="N18">
            <v>0.3</v>
          </cell>
          <cell r="O18">
            <v>0.02</v>
          </cell>
          <cell r="P18">
            <v>0</v>
          </cell>
          <cell r="Q18">
            <v>0.5</v>
          </cell>
          <cell r="R18">
            <v>0</v>
          </cell>
          <cell r="S18">
            <v>0.5</v>
          </cell>
          <cell r="T18">
            <v>9.8599999999999993E-2</v>
          </cell>
          <cell r="V18">
            <v>0.15</v>
          </cell>
        </row>
        <row r="19">
          <cell r="G19" t="str">
            <v>IS</v>
          </cell>
          <cell r="H19" t="str">
            <v>Contr</v>
          </cell>
          <cell r="I19" t="str">
            <v>Contr WD - OT</v>
          </cell>
          <cell r="J19">
            <v>0</v>
          </cell>
          <cell r="K19">
            <v>1</v>
          </cell>
          <cell r="L19">
            <v>0</v>
          </cell>
          <cell r="M19">
            <v>0</v>
          </cell>
          <cell r="N19">
            <v>0.3</v>
          </cell>
          <cell r="O19">
            <v>0.15</v>
          </cell>
          <cell r="P19">
            <v>0</v>
          </cell>
          <cell r="Q19">
            <v>0.5</v>
          </cell>
          <cell r="R19">
            <v>0</v>
          </cell>
          <cell r="S19">
            <v>0.5</v>
          </cell>
          <cell r="T19">
            <v>9.8599999999999993E-2</v>
          </cell>
          <cell r="V19">
            <v>0.15</v>
          </cell>
        </row>
        <row r="20">
          <cell r="G20" t="str">
            <v>IS</v>
          </cell>
          <cell r="H20" t="str">
            <v>Govt</v>
          </cell>
          <cell r="I20" t="str">
            <v>Govt WD - OT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0.3</v>
          </cell>
          <cell r="O20">
            <v>0.02</v>
          </cell>
          <cell r="P20">
            <v>0</v>
          </cell>
          <cell r="Q20">
            <v>0.5</v>
          </cell>
          <cell r="R20">
            <v>0</v>
          </cell>
          <cell r="S20">
            <v>0.5</v>
          </cell>
          <cell r="T20">
            <v>9.8599999999999993E-2</v>
          </cell>
          <cell r="V20">
            <v>0.15</v>
          </cell>
        </row>
        <row r="21">
          <cell r="G21" t="str">
            <v>IS</v>
          </cell>
          <cell r="H21" t="str">
            <v>Contr/Govt</v>
          </cell>
          <cell r="I21" t="str">
            <v>Govt_Sub</v>
          </cell>
          <cell r="J21">
            <v>0</v>
          </cell>
          <cell r="K21">
            <v>1</v>
          </cell>
          <cell r="L21">
            <v>0</v>
          </cell>
          <cell r="M21">
            <v>0</v>
          </cell>
          <cell r="O21">
            <v>2.6599999999999999E-2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9.8599999999999993E-2</v>
          </cell>
          <cell r="V21">
            <v>0.15</v>
          </cell>
        </row>
        <row r="22">
          <cell r="G22" t="str">
            <v>IS</v>
          </cell>
          <cell r="H22" t="str">
            <v>Contr/Govt</v>
          </cell>
          <cell r="I22" t="str">
            <v>Contr_Sub</v>
          </cell>
          <cell r="J22">
            <v>0</v>
          </cell>
          <cell r="K22">
            <v>1</v>
          </cell>
          <cell r="L22">
            <v>0</v>
          </cell>
          <cell r="M22">
            <v>0</v>
          </cell>
          <cell r="O22">
            <v>2.6599999999999999E-2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9.8599999999999993E-2</v>
          </cell>
          <cell r="V22">
            <v>0.15</v>
          </cell>
        </row>
        <row r="23">
          <cell r="G23" t="str">
            <v>IS</v>
          </cell>
          <cell r="H23" t="str">
            <v>Contr/Govt</v>
          </cell>
          <cell r="I23" t="str">
            <v>Materials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O23">
            <v>2.6599999999999999E-2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9.8599999999999993E-2</v>
          </cell>
          <cell r="V23">
            <v>0</v>
          </cell>
        </row>
        <row r="24">
          <cell r="G24" t="str">
            <v>IS</v>
          </cell>
          <cell r="H24" t="str">
            <v>Contr/Govt</v>
          </cell>
          <cell r="I24" t="str">
            <v>ODCs</v>
          </cell>
          <cell r="J24">
            <v>0</v>
          </cell>
          <cell r="K24">
            <v>1</v>
          </cell>
          <cell r="L24">
            <v>0</v>
          </cell>
          <cell r="M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9.8599999999999993E-2</v>
          </cell>
          <cell r="V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CG119"/>
  <sheetViews>
    <sheetView showGridLines="0" view="pageBreakPreview" zoomScale="85" zoomScaleNormal="85" zoomScaleSheetLayoutView="85" workbookViewId="0">
      <pane xSplit="7" ySplit="18" topLeftCell="H102" activePane="bottomRight" state="frozen"/>
      <selection activeCell="T120" sqref="T120"/>
      <selection pane="topRight" activeCell="T120" sqref="T120"/>
      <selection pane="bottomLeft" activeCell="T120" sqref="T120"/>
      <selection pane="bottomRight" activeCell="T120" sqref="T120"/>
    </sheetView>
  </sheetViews>
  <sheetFormatPr defaultRowHeight="12.75" outlineLevelCol="1"/>
  <cols>
    <col min="1" max="1" width="5.85546875" style="1" hidden="1" customWidth="1" outlineLevel="1"/>
    <col min="2" max="2" width="9.5703125" style="1" hidden="1" customWidth="1" outlineLevel="1"/>
    <col min="3" max="3" width="4.7109375" style="1" hidden="1" customWidth="1" outlineLevel="1"/>
    <col min="4" max="4" width="3.42578125" style="1" bestFit="1" customWidth="1" collapsed="1"/>
    <col min="5" max="5" width="20.7109375" style="8" customWidth="1"/>
    <col min="6" max="6" width="13.28515625" style="8" customWidth="1"/>
    <col min="7" max="8" width="9.5703125" style="8" customWidth="1"/>
    <col min="9" max="10" width="4.140625" style="8" hidden="1" customWidth="1" outlineLevel="1"/>
    <col min="11" max="11" width="4.42578125" style="8" hidden="1" customWidth="1" outlineLevel="1"/>
    <col min="12" max="12" width="11.28515625" style="8" bestFit="1" customWidth="1" collapsed="1"/>
    <col min="13" max="13" width="14.28515625" style="8" customWidth="1"/>
    <col min="14" max="14" width="9.140625" style="119"/>
    <col min="15" max="15" width="14.5703125" style="120" customWidth="1"/>
    <col min="16" max="16" width="14.140625" style="119" customWidth="1"/>
    <col min="17" max="17" width="13.7109375" style="120" customWidth="1"/>
    <col min="18" max="18" width="9.140625" style="119"/>
    <col min="19" max="19" width="11.85546875" style="120" customWidth="1"/>
    <col min="20" max="20" width="9.140625" style="119"/>
    <col min="21" max="21" width="10.7109375" style="120" customWidth="1"/>
    <col min="22" max="22" width="9.140625" style="119"/>
    <col min="23" max="23" width="12" style="120" customWidth="1"/>
    <col min="24" max="24" width="10.42578125" style="119" customWidth="1"/>
    <col min="25" max="25" width="11.7109375" style="120" customWidth="1"/>
    <col min="26" max="26" width="9.140625" style="119"/>
    <col min="27" max="27" width="9.140625" style="120"/>
    <col min="28" max="28" width="9.140625" style="119"/>
    <col min="29" max="29" width="9.140625" style="120"/>
    <col min="30" max="30" width="9.140625" style="119"/>
    <col min="31" max="31" width="9.140625" style="120"/>
    <col min="32" max="32" width="9.140625" style="119"/>
    <col min="33" max="33" width="9.140625" style="120"/>
    <col min="34" max="34" width="9.140625" style="119"/>
    <col min="35" max="35" width="9.140625" style="120"/>
    <col min="36" max="36" width="9.140625" style="119"/>
    <col min="37" max="37" width="9.140625" style="120"/>
    <col min="38" max="38" width="9.140625" style="119"/>
    <col min="39" max="39" width="9.140625" style="120"/>
    <col min="40" max="40" width="9.140625" style="119"/>
    <col min="41" max="41" width="9.140625" style="120"/>
    <col min="42" max="42" width="9.140625" style="119"/>
    <col min="43" max="43" width="9.140625" style="120"/>
    <col min="44" max="44" width="9.140625" style="119"/>
    <col min="45" max="45" width="9.140625" style="120"/>
    <col min="46" max="46" width="9.140625" style="119"/>
    <col min="47" max="47" width="9.140625" style="120"/>
    <col min="48" max="48" width="9.140625" style="119"/>
    <col min="49" max="49" width="9.140625" style="120"/>
    <col min="50" max="50" width="9.140625" style="119"/>
    <col min="51" max="51" width="9.140625" style="120"/>
    <col min="52" max="52" width="9.140625" style="119"/>
    <col min="53" max="53" width="9.140625" style="120"/>
    <col min="54" max="54" width="9.140625" style="119"/>
    <col min="55" max="55" width="9.140625" style="120"/>
    <col min="56" max="56" width="9.140625" style="119"/>
    <col min="57" max="57" width="9.140625" style="120"/>
    <col min="58" max="58" width="9.140625" style="119"/>
    <col min="59" max="59" width="9.140625" style="120"/>
    <col min="60" max="60" width="9.140625" style="119"/>
    <col min="61" max="61" width="9.140625" style="120"/>
    <col min="62" max="62" width="9.140625" style="119"/>
    <col min="63" max="63" width="9.140625" style="120"/>
    <col min="64" max="64" width="9.140625" style="119"/>
    <col min="65" max="65" width="9.140625" style="120"/>
    <col min="66" max="66" width="9.140625" style="119"/>
    <col min="67" max="67" width="9.140625" style="120"/>
    <col min="68" max="68" width="9.140625" style="119"/>
    <col min="69" max="69" width="9.140625" style="120"/>
    <col min="70" max="70" width="9.140625" style="119"/>
    <col min="71" max="71" width="9.140625" style="120"/>
    <col min="72" max="72" width="9.140625" style="119"/>
    <col min="73" max="73" width="9.140625" style="120"/>
    <col min="74" max="74" width="9.140625" style="119"/>
    <col min="75" max="75" width="9.140625" style="120"/>
    <col min="76" max="76" width="9.140625" style="119"/>
    <col min="77" max="77" width="9.140625" style="120"/>
    <col min="78" max="78" width="9.140625" style="119"/>
    <col min="79" max="79" width="9.140625" style="120"/>
    <col min="80" max="80" width="9.140625" style="119"/>
    <col min="81" max="81" width="9.140625" style="120"/>
    <col min="82" max="82" width="9.140625" style="119"/>
    <col min="83" max="83" width="9.140625" style="120"/>
    <col min="84" max="84" width="9.140625" style="8"/>
    <col min="85" max="85" width="9.140625" style="9"/>
    <col min="86" max="16384" width="9.140625" style="8"/>
  </cols>
  <sheetData>
    <row r="1" spans="1:85">
      <c r="E1" s="2" t="s">
        <v>0</v>
      </c>
      <c r="F1" s="3" t="str">
        <f>[1]InputSheet!D2</f>
        <v>NATO ITM-B</v>
      </c>
      <c r="G1" s="4"/>
      <c r="H1" s="4"/>
      <c r="I1" s="4"/>
      <c r="J1" s="4"/>
      <c r="K1" s="4"/>
      <c r="L1" s="5"/>
      <c r="M1" s="5"/>
      <c r="N1" s="6"/>
      <c r="O1" s="7"/>
      <c r="P1" s="6"/>
      <c r="Q1" s="7"/>
      <c r="R1" s="6"/>
      <c r="S1" s="7"/>
      <c r="T1" s="6"/>
      <c r="U1" s="7"/>
      <c r="V1" s="6"/>
      <c r="W1" s="7"/>
      <c r="X1" s="6"/>
      <c r="Y1" s="7"/>
      <c r="Z1" s="6"/>
      <c r="AA1" s="7"/>
      <c r="AB1" s="6"/>
      <c r="AC1" s="7"/>
      <c r="AD1" s="6"/>
      <c r="AE1" s="7"/>
      <c r="AF1" s="6"/>
      <c r="AG1" s="7"/>
      <c r="AH1" s="6"/>
      <c r="AI1" s="7"/>
      <c r="AJ1" s="6"/>
      <c r="AK1" s="7"/>
      <c r="AL1" s="6"/>
      <c r="AM1" s="7"/>
      <c r="AN1" s="6"/>
      <c r="AO1" s="7"/>
      <c r="AP1" s="6"/>
      <c r="AQ1" s="7"/>
      <c r="AR1" s="6"/>
      <c r="AS1" s="7"/>
      <c r="AT1" s="6"/>
      <c r="AU1" s="7"/>
      <c r="AV1" s="6"/>
      <c r="AW1" s="7"/>
      <c r="AX1" s="6"/>
      <c r="AY1" s="7"/>
      <c r="AZ1" s="6"/>
      <c r="BA1" s="7"/>
      <c r="BB1" s="6"/>
      <c r="BC1" s="7"/>
      <c r="BD1" s="6"/>
      <c r="BE1" s="7"/>
      <c r="BF1" s="6"/>
      <c r="BG1" s="7"/>
      <c r="BH1" s="6"/>
      <c r="BI1" s="7"/>
      <c r="BJ1" s="6"/>
      <c r="BK1" s="7"/>
      <c r="BL1" s="6"/>
      <c r="BM1" s="7"/>
      <c r="BN1" s="6"/>
      <c r="BO1" s="7"/>
      <c r="BP1" s="6"/>
      <c r="BQ1" s="7"/>
      <c r="BR1" s="6"/>
      <c r="BS1" s="7"/>
      <c r="BT1" s="6"/>
      <c r="BU1" s="7"/>
      <c r="BV1" s="6"/>
      <c r="BW1" s="7"/>
      <c r="BX1" s="6"/>
      <c r="BY1" s="7"/>
      <c r="BZ1" s="6"/>
      <c r="CA1" s="7"/>
      <c r="CB1" s="6"/>
      <c r="CC1" s="7"/>
      <c r="CD1" s="6"/>
      <c r="CE1" s="7"/>
    </row>
    <row r="2" spans="1:85">
      <c r="E2" s="10" t="s">
        <v>1</v>
      </c>
      <c r="F2" s="11" t="str">
        <f>[1]InputSheet!D1</f>
        <v>LJLA10021/LR-RBG-6000446638</v>
      </c>
      <c r="G2" s="1"/>
      <c r="H2" s="1"/>
      <c r="I2" s="1"/>
      <c r="J2" s="1"/>
      <c r="K2" s="1"/>
      <c r="L2" s="1"/>
      <c r="M2" s="1"/>
      <c r="N2" s="12"/>
      <c r="O2" s="13"/>
      <c r="P2" s="12"/>
      <c r="Q2" s="13"/>
      <c r="R2" s="12"/>
      <c r="S2" s="13"/>
      <c r="T2" s="12"/>
      <c r="U2" s="13"/>
      <c r="V2" s="12"/>
      <c r="W2" s="13"/>
      <c r="X2" s="12"/>
      <c r="Y2" s="13"/>
      <c r="Z2" s="12"/>
      <c r="AA2" s="13"/>
      <c r="AB2" s="12"/>
      <c r="AC2" s="13"/>
      <c r="AD2" s="12"/>
      <c r="AE2" s="13"/>
      <c r="AF2" s="12"/>
      <c r="AG2" s="13"/>
      <c r="AH2" s="12"/>
      <c r="AI2" s="13"/>
      <c r="AJ2" s="12"/>
      <c r="AK2" s="13"/>
      <c r="AL2" s="12"/>
      <c r="AM2" s="13"/>
      <c r="AN2" s="12"/>
      <c r="AO2" s="13"/>
      <c r="AP2" s="12"/>
      <c r="AQ2" s="13"/>
      <c r="AR2" s="12"/>
      <c r="AS2" s="13"/>
      <c r="AT2" s="12"/>
      <c r="AU2" s="13"/>
      <c r="AV2" s="12"/>
      <c r="AW2" s="13"/>
      <c r="AX2" s="12"/>
      <c r="AY2" s="13"/>
      <c r="AZ2" s="12"/>
      <c r="BA2" s="13"/>
      <c r="BB2" s="12"/>
      <c r="BC2" s="13"/>
      <c r="BD2" s="12"/>
      <c r="BE2" s="13"/>
      <c r="BF2" s="12"/>
      <c r="BG2" s="13"/>
      <c r="BH2" s="12"/>
      <c r="BI2" s="13"/>
      <c r="BJ2" s="12"/>
      <c r="BK2" s="13"/>
      <c r="BL2" s="12"/>
      <c r="BM2" s="13"/>
      <c r="BN2" s="12"/>
      <c r="BO2" s="13"/>
      <c r="BP2" s="12"/>
      <c r="BQ2" s="13"/>
      <c r="BR2" s="12"/>
      <c r="BS2" s="13"/>
      <c r="BT2" s="12"/>
      <c r="BU2" s="13"/>
      <c r="BV2" s="12"/>
      <c r="BW2" s="13"/>
      <c r="BX2" s="12"/>
      <c r="BY2" s="13"/>
      <c r="BZ2" s="12"/>
      <c r="CA2" s="13"/>
      <c r="CB2" s="12"/>
      <c r="CC2" s="13"/>
      <c r="CD2" s="12"/>
      <c r="CE2" s="13"/>
    </row>
    <row r="3" spans="1:85">
      <c r="E3" s="14" t="s">
        <v>2</v>
      </c>
      <c r="F3" s="15" t="str">
        <f>[1]InputSheet!D3</f>
        <v>ManTech Telecommunications and Information Systems Corporation</v>
      </c>
      <c r="G3" s="16"/>
      <c r="H3" s="16"/>
      <c r="I3" s="17"/>
      <c r="J3" s="17"/>
      <c r="K3" s="17"/>
      <c r="L3" s="1"/>
      <c r="M3" s="1"/>
      <c r="N3" s="12"/>
      <c r="O3" s="13"/>
      <c r="P3" s="12"/>
      <c r="Q3" s="13"/>
      <c r="R3" s="12"/>
      <c r="S3" s="13"/>
      <c r="T3" s="12"/>
      <c r="U3" s="13"/>
      <c r="V3" s="12"/>
      <c r="W3" s="13"/>
      <c r="X3" s="12"/>
      <c r="Y3" s="13"/>
      <c r="Z3" s="12"/>
      <c r="AA3" s="13"/>
      <c r="AB3" s="12"/>
      <c r="AC3" s="13"/>
      <c r="AD3" s="12"/>
      <c r="AE3" s="13"/>
      <c r="AF3" s="12"/>
      <c r="AG3" s="13"/>
      <c r="AH3" s="12"/>
      <c r="AI3" s="13"/>
      <c r="AJ3" s="12"/>
      <c r="AK3" s="13"/>
      <c r="AL3" s="12"/>
      <c r="AM3" s="13"/>
      <c r="AN3" s="12"/>
      <c r="AO3" s="13"/>
      <c r="AP3" s="12"/>
      <c r="AQ3" s="13"/>
      <c r="AR3" s="12"/>
      <c r="AS3" s="13"/>
      <c r="AT3" s="12"/>
      <c r="AU3" s="13"/>
      <c r="AV3" s="12"/>
      <c r="AW3" s="13"/>
      <c r="AX3" s="12"/>
      <c r="AY3" s="13"/>
      <c r="AZ3" s="12"/>
      <c r="BA3" s="13"/>
      <c r="BB3" s="12"/>
      <c r="BC3" s="13"/>
      <c r="BD3" s="12"/>
      <c r="BE3" s="13"/>
      <c r="BF3" s="12"/>
      <c r="BG3" s="13"/>
      <c r="BH3" s="12"/>
      <c r="BI3" s="13"/>
      <c r="BJ3" s="12"/>
      <c r="BK3" s="13"/>
      <c r="BL3" s="12"/>
      <c r="BM3" s="13"/>
      <c r="BN3" s="12"/>
      <c r="BO3" s="13"/>
      <c r="BP3" s="12"/>
      <c r="BQ3" s="13"/>
      <c r="BR3" s="12"/>
      <c r="BS3" s="13"/>
      <c r="BT3" s="12"/>
      <c r="BU3" s="13"/>
      <c r="BV3" s="12"/>
      <c r="BW3" s="13"/>
      <c r="BX3" s="12"/>
      <c r="BY3" s="13"/>
      <c r="BZ3" s="12"/>
      <c r="CA3" s="13"/>
      <c r="CB3" s="12"/>
      <c r="CC3" s="13"/>
      <c r="CD3" s="12"/>
      <c r="CE3" s="13"/>
    </row>
    <row r="4" spans="1:85">
      <c r="E4" s="10" t="s">
        <v>3</v>
      </c>
      <c r="F4" s="18" t="str">
        <f>[1]InputSheet!D4</f>
        <v>P-13527</v>
      </c>
      <c r="G4" s="1"/>
      <c r="H4" s="1"/>
      <c r="I4" s="1"/>
      <c r="J4" s="1"/>
      <c r="K4" s="1"/>
      <c r="L4" s="1"/>
      <c r="M4" s="1"/>
      <c r="N4" s="12"/>
      <c r="O4" s="13"/>
      <c r="P4" s="12"/>
      <c r="Q4" s="13"/>
      <c r="R4" s="12"/>
      <c r="S4" s="13"/>
      <c r="T4" s="12"/>
      <c r="U4" s="13"/>
      <c r="V4" s="12"/>
      <c r="W4" s="13"/>
      <c r="X4" s="12"/>
      <c r="Y4" s="13"/>
      <c r="Z4" s="12"/>
      <c r="AA4" s="13"/>
      <c r="AB4" s="12"/>
      <c r="AC4" s="13"/>
      <c r="AD4" s="12"/>
      <c r="AE4" s="13"/>
      <c r="AF4" s="12"/>
      <c r="AG4" s="13"/>
      <c r="AH4" s="12"/>
      <c r="AI4" s="13"/>
      <c r="AJ4" s="12"/>
      <c r="AK4" s="13"/>
      <c r="AL4" s="12"/>
      <c r="AM4" s="13"/>
      <c r="AN4" s="12"/>
      <c r="AO4" s="13"/>
      <c r="AP4" s="12"/>
      <c r="AQ4" s="13"/>
      <c r="AR4" s="12"/>
      <c r="AS4" s="13"/>
      <c r="AT4" s="12"/>
      <c r="AU4" s="13"/>
      <c r="AV4" s="12"/>
      <c r="AW4" s="13"/>
      <c r="AX4" s="12"/>
      <c r="AY4" s="13"/>
      <c r="AZ4" s="12"/>
      <c r="BA4" s="13"/>
      <c r="BB4" s="12"/>
      <c r="BC4" s="13"/>
      <c r="BD4" s="12"/>
      <c r="BE4" s="13"/>
      <c r="BF4" s="12"/>
      <c r="BG4" s="13"/>
      <c r="BH4" s="12"/>
      <c r="BI4" s="13"/>
      <c r="BJ4" s="12"/>
      <c r="BK4" s="13"/>
      <c r="BL4" s="12"/>
      <c r="BM4" s="13"/>
      <c r="BN4" s="12"/>
      <c r="BO4" s="13"/>
      <c r="BP4" s="12"/>
      <c r="BQ4" s="13"/>
      <c r="BR4" s="12"/>
      <c r="BS4" s="13"/>
      <c r="BT4" s="12"/>
      <c r="BU4" s="13"/>
      <c r="BV4" s="12"/>
      <c r="BW4" s="13"/>
      <c r="BX4" s="12"/>
      <c r="BY4" s="13"/>
      <c r="BZ4" s="12"/>
      <c r="CA4" s="13"/>
      <c r="CB4" s="12"/>
      <c r="CC4" s="13"/>
      <c r="CD4" s="12"/>
      <c r="CE4" s="13"/>
    </row>
    <row r="5" spans="1:85">
      <c r="E5" s="10" t="s">
        <v>4</v>
      </c>
      <c r="F5" s="11" t="s">
        <v>5</v>
      </c>
      <c r="G5" s="1"/>
      <c r="H5" s="1"/>
      <c r="I5" s="1"/>
      <c r="J5" s="1"/>
      <c r="K5" s="1"/>
      <c r="L5" s="1"/>
      <c r="M5" s="1"/>
      <c r="N5" s="12"/>
      <c r="O5" s="13"/>
      <c r="P5" s="12"/>
      <c r="Q5" s="13"/>
      <c r="R5" s="12"/>
      <c r="S5" s="13"/>
      <c r="T5" s="12"/>
      <c r="U5" s="13"/>
      <c r="V5" s="12"/>
      <c r="W5" s="13"/>
      <c r="X5" s="12"/>
      <c r="Y5" s="13"/>
      <c r="Z5" s="12"/>
      <c r="AA5" s="13"/>
      <c r="AB5" s="12"/>
      <c r="AC5" s="13"/>
      <c r="AD5" s="12"/>
      <c r="AE5" s="13"/>
      <c r="AF5" s="12"/>
      <c r="AG5" s="13"/>
      <c r="AH5" s="12"/>
      <c r="AI5" s="13"/>
      <c r="AJ5" s="12"/>
      <c r="AK5" s="13"/>
      <c r="AL5" s="12"/>
      <c r="AM5" s="13"/>
      <c r="AN5" s="12"/>
      <c r="AO5" s="13"/>
      <c r="AP5" s="12"/>
      <c r="AQ5" s="13"/>
      <c r="AR5" s="12"/>
      <c r="AS5" s="13"/>
      <c r="AT5" s="12"/>
      <c r="AU5" s="13"/>
      <c r="AV5" s="12"/>
      <c r="AW5" s="13"/>
      <c r="AX5" s="12"/>
      <c r="AY5" s="13"/>
      <c r="AZ5" s="12"/>
      <c r="BA5" s="13"/>
      <c r="BB5" s="12"/>
      <c r="BC5" s="13"/>
      <c r="BD5" s="12"/>
      <c r="BE5" s="13"/>
      <c r="BF5" s="12"/>
      <c r="BG5" s="13"/>
      <c r="BH5" s="12"/>
      <c r="BI5" s="13"/>
      <c r="BJ5" s="12"/>
      <c r="BK5" s="13"/>
      <c r="BL5" s="12"/>
      <c r="BM5" s="13"/>
      <c r="BN5" s="12"/>
      <c r="BO5" s="13"/>
      <c r="BP5" s="12"/>
      <c r="BQ5" s="13"/>
      <c r="BR5" s="12"/>
      <c r="BS5" s="13"/>
      <c r="BT5" s="12"/>
      <c r="BU5" s="13"/>
      <c r="BV5" s="12"/>
      <c r="BW5" s="13"/>
      <c r="BX5" s="12"/>
      <c r="BY5" s="13"/>
      <c r="BZ5" s="12"/>
      <c r="CA5" s="13"/>
      <c r="CB5" s="12"/>
      <c r="CC5" s="13"/>
      <c r="CD5" s="12"/>
      <c r="CE5" s="13"/>
    </row>
    <row r="6" spans="1:85" s="19" customFormat="1" ht="13.5" thickBot="1">
      <c r="E6" s="20" t="s">
        <v>6</v>
      </c>
      <c r="F6" s="21" t="str">
        <f>[1]InputSheet!I40</f>
        <v>IS</v>
      </c>
      <c r="N6" s="22"/>
      <c r="O6" s="23"/>
      <c r="P6" s="22"/>
      <c r="Q6" s="23"/>
      <c r="R6" s="22"/>
      <c r="S6" s="23"/>
      <c r="T6" s="22"/>
      <c r="U6" s="23"/>
      <c r="V6" s="22"/>
      <c r="W6" s="23"/>
      <c r="X6" s="22"/>
      <c r="Y6" s="23"/>
      <c r="Z6" s="22"/>
      <c r="AA6" s="23"/>
      <c r="AB6" s="22"/>
      <c r="AC6" s="23"/>
      <c r="AD6" s="22"/>
      <c r="AE6" s="23"/>
      <c r="AF6" s="22"/>
      <c r="AG6" s="23"/>
      <c r="AH6" s="22"/>
      <c r="AI6" s="23"/>
      <c r="AJ6" s="22"/>
      <c r="AK6" s="23"/>
      <c r="AL6" s="22"/>
      <c r="AM6" s="23"/>
      <c r="AN6" s="22"/>
      <c r="AO6" s="23"/>
      <c r="AP6" s="22"/>
      <c r="AQ6" s="23"/>
      <c r="AR6" s="22"/>
      <c r="AS6" s="23"/>
      <c r="AT6" s="22"/>
      <c r="AU6" s="23"/>
      <c r="AV6" s="22"/>
      <c r="AW6" s="23"/>
      <c r="AX6" s="22"/>
      <c r="AY6" s="23"/>
      <c r="AZ6" s="22"/>
      <c r="BA6" s="23"/>
      <c r="BB6" s="22"/>
      <c r="BC6" s="23"/>
      <c r="BD6" s="22"/>
      <c r="BE6" s="23"/>
      <c r="BF6" s="22"/>
      <c r="BG6" s="23"/>
      <c r="BH6" s="22"/>
      <c r="BI6" s="23"/>
      <c r="BJ6" s="22"/>
      <c r="BK6" s="23"/>
      <c r="BL6" s="22"/>
      <c r="BM6" s="23"/>
      <c r="BN6" s="22"/>
      <c r="BO6" s="23"/>
      <c r="BP6" s="22"/>
      <c r="BQ6" s="23"/>
      <c r="BR6" s="22"/>
      <c r="BS6" s="23"/>
      <c r="BT6" s="22"/>
      <c r="BU6" s="23"/>
      <c r="BV6" s="22"/>
      <c r="BW6" s="23"/>
      <c r="BX6" s="22"/>
      <c r="BY6" s="23"/>
      <c r="BZ6" s="22"/>
      <c r="CA6" s="23"/>
      <c r="CB6" s="22"/>
      <c r="CC6" s="23"/>
      <c r="CD6" s="22"/>
      <c r="CE6" s="23"/>
      <c r="CG6" s="24"/>
    </row>
    <row r="7" spans="1:85">
      <c r="E7" s="10"/>
      <c r="F7" s="1"/>
      <c r="G7" s="1"/>
      <c r="H7" s="1"/>
      <c r="I7" s="1"/>
      <c r="J7" s="1"/>
      <c r="K7" s="1"/>
      <c r="L7" s="1"/>
      <c r="M7" s="1"/>
      <c r="N7" s="12"/>
      <c r="O7" s="13"/>
      <c r="P7" s="12"/>
      <c r="Q7" s="13"/>
      <c r="R7" s="12"/>
      <c r="S7" s="13"/>
      <c r="T7" s="12"/>
      <c r="U7" s="13"/>
      <c r="V7" s="12"/>
      <c r="W7" s="13"/>
      <c r="X7" s="12"/>
      <c r="Y7" s="13"/>
      <c r="Z7" s="12"/>
      <c r="AA7" s="13"/>
      <c r="AB7" s="12"/>
      <c r="AC7" s="13"/>
      <c r="AD7" s="12"/>
      <c r="AE7" s="13"/>
      <c r="AF7" s="12"/>
      <c r="AG7" s="13"/>
      <c r="AH7" s="12"/>
      <c r="AI7" s="13"/>
      <c r="AJ7" s="12"/>
      <c r="AK7" s="13"/>
      <c r="AL7" s="12"/>
      <c r="AM7" s="13"/>
      <c r="AN7" s="12"/>
      <c r="AO7" s="13"/>
      <c r="AP7" s="12"/>
      <c r="AQ7" s="13"/>
      <c r="AR7" s="12"/>
      <c r="AS7" s="13"/>
      <c r="AT7" s="12"/>
      <c r="AU7" s="13"/>
      <c r="AV7" s="12"/>
      <c r="AW7" s="13"/>
      <c r="AX7" s="12"/>
      <c r="AY7" s="13"/>
      <c r="AZ7" s="12"/>
      <c r="BA7" s="13"/>
      <c r="BB7" s="12"/>
      <c r="BC7" s="13"/>
      <c r="BD7" s="12"/>
      <c r="BE7" s="13"/>
      <c r="BF7" s="12"/>
      <c r="BG7" s="13"/>
      <c r="BH7" s="12"/>
      <c r="BI7" s="13"/>
      <c r="BJ7" s="12"/>
      <c r="BK7" s="13"/>
      <c r="BL7" s="12"/>
      <c r="BM7" s="13"/>
      <c r="BN7" s="12"/>
      <c r="BO7" s="13"/>
      <c r="BP7" s="12"/>
      <c r="BQ7" s="13"/>
      <c r="BR7" s="12"/>
      <c r="BS7" s="13"/>
      <c r="BT7" s="12"/>
      <c r="BU7" s="13"/>
      <c r="BV7" s="12"/>
      <c r="BW7" s="13"/>
      <c r="BX7" s="12"/>
      <c r="BY7" s="13"/>
      <c r="BZ7" s="12"/>
      <c r="CA7" s="13"/>
      <c r="CB7" s="12"/>
      <c r="CC7" s="13"/>
      <c r="CD7" s="12"/>
      <c r="CE7" s="13"/>
    </row>
    <row r="8" spans="1:85">
      <c r="E8" s="10" t="s">
        <v>7</v>
      </c>
      <c r="F8" s="25" t="str">
        <f>[1]InputSheet!$C$22</f>
        <v>Base Year</v>
      </c>
      <c r="G8" s="1"/>
      <c r="H8" s="1"/>
      <c r="I8" s="1"/>
      <c r="J8" s="1"/>
      <c r="K8" s="1"/>
      <c r="L8" s="1"/>
      <c r="M8" s="1"/>
      <c r="N8" s="12"/>
      <c r="O8" s="13"/>
      <c r="P8" s="12"/>
      <c r="Q8" s="13"/>
      <c r="R8" s="12"/>
      <c r="S8" s="13"/>
      <c r="T8" s="12"/>
      <c r="U8" s="13"/>
      <c r="V8" s="12"/>
      <c r="W8" s="13"/>
      <c r="X8" s="12"/>
      <c r="Y8" s="13"/>
      <c r="Z8" s="12"/>
      <c r="AA8" s="13"/>
      <c r="AB8" s="12"/>
      <c r="AC8" s="13"/>
      <c r="AD8" s="12"/>
      <c r="AE8" s="13"/>
      <c r="AF8" s="12"/>
      <c r="AG8" s="13"/>
      <c r="AH8" s="12"/>
      <c r="AI8" s="13"/>
      <c r="AJ8" s="12"/>
      <c r="AK8" s="13"/>
      <c r="AL8" s="12"/>
      <c r="AM8" s="13"/>
      <c r="AN8" s="12"/>
      <c r="AO8" s="13"/>
      <c r="AP8" s="12"/>
      <c r="AQ8" s="13"/>
      <c r="AR8" s="12"/>
      <c r="AS8" s="13"/>
      <c r="AT8" s="12"/>
      <c r="AU8" s="13"/>
      <c r="AV8" s="12"/>
      <c r="AW8" s="13"/>
      <c r="AX8" s="12"/>
      <c r="AY8" s="13"/>
      <c r="AZ8" s="12"/>
      <c r="BA8" s="13"/>
      <c r="BB8" s="12"/>
      <c r="BC8" s="13"/>
      <c r="BD8" s="12"/>
      <c r="BE8" s="13"/>
      <c r="BF8" s="12"/>
      <c r="BG8" s="13"/>
      <c r="BH8" s="12"/>
      <c r="BI8" s="13"/>
      <c r="BJ8" s="12"/>
      <c r="BK8" s="13"/>
      <c r="BL8" s="12"/>
      <c r="BM8" s="13"/>
      <c r="BN8" s="12"/>
      <c r="BO8" s="13"/>
      <c r="BP8" s="12"/>
      <c r="BQ8" s="13"/>
      <c r="BR8" s="12"/>
      <c r="BS8" s="13"/>
      <c r="BT8" s="12"/>
      <c r="BU8" s="13"/>
      <c r="BV8" s="12"/>
      <c r="BW8" s="13"/>
      <c r="BX8" s="12"/>
      <c r="BY8" s="13"/>
      <c r="BZ8" s="12"/>
      <c r="CA8" s="13"/>
      <c r="CB8" s="12"/>
      <c r="CC8" s="13"/>
      <c r="CD8" s="12"/>
      <c r="CE8" s="13"/>
    </row>
    <row r="9" spans="1:85">
      <c r="E9" s="10"/>
      <c r="F9" s="1"/>
      <c r="G9" s="1"/>
      <c r="H9" s="1"/>
      <c r="I9" s="1"/>
      <c r="J9" s="1"/>
      <c r="K9" s="1"/>
      <c r="L9" s="1"/>
      <c r="M9" s="1"/>
      <c r="N9" s="12"/>
      <c r="O9" s="13"/>
      <c r="P9" s="12"/>
      <c r="Q9" s="13"/>
      <c r="R9" s="12"/>
      <c r="S9" s="13"/>
      <c r="T9" s="12"/>
      <c r="U9" s="13"/>
      <c r="V9" s="12"/>
      <c r="W9" s="13"/>
      <c r="X9" s="12"/>
      <c r="Y9" s="13"/>
      <c r="Z9" s="12"/>
      <c r="AA9" s="13"/>
      <c r="AB9" s="12"/>
      <c r="AC9" s="13"/>
      <c r="AD9" s="12"/>
      <c r="AE9" s="13"/>
      <c r="AF9" s="12"/>
      <c r="AG9" s="13"/>
      <c r="AH9" s="12"/>
      <c r="AI9" s="13"/>
      <c r="AJ9" s="12"/>
      <c r="AK9" s="13"/>
      <c r="AL9" s="12"/>
      <c r="AM9" s="13"/>
      <c r="AN9" s="12"/>
      <c r="AO9" s="13"/>
      <c r="AP9" s="12"/>
      <c r="AQ9" s="13"/>
      <c r="AR9" s="12"/>
      <c r="AS9" s="13"/>
      <c r="AT9" s="12"/>
      <c r="AU9" s="13"/>
      <c r="AV9" s="12"/>
      <c r="AW9" s="13"/>
      <c r="AX9" s="12"/>
      <c r="AY9" s="13"/>
      <c r="AZ9" s="12"/>
      <c r="BA9" s="13"/>
      <c r="BB9" s="12"/>
      <c r="BC9" s="13"/>
      <c r="BD9" s="12"/>
      <c r="BE9" s="13"/>
      <c r="BF9" s="12"/>
      <c r="BG9" s="13"/>
      <c r="BH9" s="12"/>
      <c r="BI9" s="13"/>
      <c r="BJ9" s="12"/>
      <c r="BK9" s="13"/>
      <c r="BL9" s="12"/>
      <c r="BM9" s="13"/>
      <c r="BN9" s="12"/>
      <c r="BO9" s="13"/>
      <c r="BP9" s="12"/>
      <c r="BQ9" s="13"/>
      <c r="BR9" s="12"/>
      <c r="BS9" s="13"/>
      <c r="BT9" s="12"/>
      <c r="BU9" s="13"/>
      <c r="BV9" s="12"/>
      <c r="BW9" s="13"/>
      <c r="BX9" s="12"/>
      <c r="BY9" s="13"/>
      <c r="BZ9" s="12"/>
      <c r="CA9" s="13"/>
      <c r="CB9" s="12"/>
      <c r="CC9" s="13"/>
      <c r="CD9" s="12"/>
      <c r="CE9" s="13"/>
    </row>
    <row r="10" spans="1:85">
      <c r="E10" s="26" t="s">
        <v>8</v>
      </c>
      <c r="F10" s="27">
        <f>VLOOKUP($F6,'[1]T&amp;M1_Ph3'!$G$9:$V$24,4,FALSE)</f>
        <v>3.3000000000000002E-2</v>
      </c>
      <c r="G10" s="1"/>
      <c r="H10" s="1"/>
      <c r="I10" s="1"/>
      <c r="J10" s="1"/>
      <c r="K10" s="1"/>
      <c r="L10" s="1"/>
      <c r="M10" s="1"/>
      <c r="N10" s="12"/>
      <c r="O10" s="13"/>
      <c r="P10" s="12">
        <v>1</v>
      </c>
      <c r="Q10" s="13"/>
      <c r="R10" s="12">
        <f>1+P10</f>
        <v>2</v>
      </c>
      <c r="S10" s="13"/>
      <c r="T10" s="12">
        <f t="shared" ref="T10" si="0">1+R10</f>
        <v>3</v>
      </c>
      <c r="U10" s="13"/>
      <c r="V10" s="12">
        <f t="shared" ref="V10" si="1">1+T10</f>
        <v>4</v>
      </c>
      <c r="W10" s="13"/>
      <c r="X10" s="12">
        <f t="shared" ref="X10" si="2">1+V10</f>
        <v>5</v>
      </c>
      <c r="Y10" s="13"/>
      <c r="Z10" s="12">
        <f t="shared" ref="Z10" si="3">1+X10</f>
        <v>6</v>
      </c>
      <c r="AA10" s="13"/>
      <c r="AB10" s="12">
        <f t="shared" ref="AB10" si="4">1+Z10</f>
        <v>7</v>
      </c>
      <c r="AC10" s="13"/>
      <c r="AD10" s="12">
        <f t="shared" ref="AD10" si="5">1+AB10</f>
        <v>8</v>
      </c>
      <c r="AE10" s="13"/>
      <c r="AF10" s="12">
        <f t="shared" ref="AF10" si="6">1+AD10</f>
        <v>9</v>
      </c>
      <c r="AG10" s="13"/>
      <c r="AH10" s="12">
        <f t="shared" ref="AH10" si="7">1+AF10</f>
        <v>10</v>
      </c>
      <c r="AI10" s="13"/>
      <c r="AJ10" s="12">
        <f t="shared" ref="AJ10" si="8">1+AH10</f>
        <v>11</v>
      </c>
      <c r="AK10" s="13"/>
      <c r="AL10" s="12">
        <f t="shared" ref="AL10" si="9">1+AJ10</f>
        <v>12</v>
      </c>
      <c r="AM10" s="13"/>
      <c r="AN10" s="12">
        <f t="shared" ref="AN10" si="10">1+AL10</f>
        <v>13</v>
      </c>
      <c r="AO10" s="13"/>
      <c r="AP10" s="12">
        <f t="shared" ref="AP10" si="11">1+AN10</f>
        <v>14</v>
      </c>
      <c r="AQ10" s="13"/>
      <c r="AR10" s="12">
        <f t="shared" ref="AR10" si="12">1+AP10</f>
        <v>15</v>
      </c>
      <c r="AS10" s="13"/>
      <c r="AT10" s="12">
        <f t="shared" ref="AT10" si="13">1+AR10</f>
        <v>16</v>
      </c>
      <c r="AU10" s="13"/>
      <c r="AV10" s="12">
        <f t="shared" ref="AV10" si="14">1+AT10</f>
        <v>17</v>
      </c>
      <c r="AW10" s="13"/>
      <c r="AX10" s="12">
        <f t="shared" ref="AX10" si="15">1+AV10</f>
        <v>18</v>
      </c>
      <c r="AY10" s="13"/>
      <c r="AZ10" s="12">
        <f t="shared" ref="AZ10" si="16">1+AX10</f>
        <v>19</v>
      </c>
      <c r="BA10" s="13"/>
      <c r="BB10" s="12">
        <f t="shared" ref="BB10" si="17">1+AZ10</f>
        <v>20</v>
      </c>
      <c r="BC10" s="13"/>
      <c r="BD10" s="12">
        <f t="shared" ref="BD10" si="18">1+BB10</f>
        <v>21</v>
      </c>
      <c r="BE10" s="13"/>
      <c r="BF10" s="12">
        <f t="shared" ref="BF10" si="19">1+BD10</f>
        <v>22</v>
      </c>
      <c r="BG10" s="13"/>
      <c r="BH10" s="12">
        <f t="shared" ref="BH10" si="20">1+BF10</f>
        <v>23</v>
      </c>
      <c r="BI10" s="13"/>
      <c r="BJ10" s="12">
        <f t="shared" ref="BJ10" si="21">1+BH10</f>
        <v>24</v>
      </c>
      <c r="BK10" s="13"/>
      <c r="BL10" s="12">
        <f t="shared" ref="BL10" si="22">1+BJ10</f>
        <v>25</v>
      </c>
      <c r="BM10" s="13"/>
      <c r="BN10" s="12">
        <f t="shared" ref="BN10" si="23">1+BL10</f>
        <v>26</v>
      </c>
      <c r="BO10" s="13"/>
      <c r="BP10" s="12">
        <f t="shared" ref="BP10" si="24">1+BN10</f>
        <v>27</v>
      </c>
      <c r="BQ10" s="13"/>
      <c r="BR10" s="12">
        <f t="shared" ref="BR10" si="25">1+BP10</f>
        <v>28</v>
      </c>
      <c r="BS10" s="13"/>
      <c r="BT10" s="12">
        <f t="shared" ref="BT10" si="26">1+BR10</f>
        <v>29</v>
      </c>
      <c r="BU10" s="13"/>
      <c r="BV10" s="12">
        <f t="shared" ref="BV10" si="27">1+BT10</f>
        <v>30</v>
      </c>
      <c r="BW10" s="13"/>
      <c r="BX10" s="12">
        <f t="shared" ref="BX10" si="28">1+BV10</f>
        <v>31</v>
      </c>
      <c r="BY10" s="13"/>
      <c r="BZ10" s="12">
        <f t="shared" ref="BZ10" si="29">1+BX10</f>
        <v>32</v>
      </c>
      <c r="CA10" s="13"/>
      <c r="CB10" s="12">
        <f t="shared" ref="CB10" si="30">1+BZ10</f>
        <v>33</v>
      </c>
      <c r="CC10" s="13"/>
      <c r="CD10" s="12">
        <f t="shared" ref="CD10" si="31">1+CB10</f>
        <v>34</v>
      </c>
      <c r="CE10" s="13"/>
    </row>
    <row r="11" spans="1:85" s="36" customFormat="1">
      <c r="A11" s="28"/>
      <c r="B11" s="28"/>
      <c r="C11" s="28"/>
      <c r="D11" s="28"/>
      <c r="E11" s="29" t="s">
        <v>9</v>
      </c>
      <c r="F11" s="30">
        <f>VLOOKUP(($F$8&amp;$F$6),[1]InputSheet!$A$22:$G$147,7,FALSE)</f>
        <v>1.0165</v>
      </c>
      <c r="G11" s="28"/>
      <c r="H11" s="28"/>
      <c r="I11" s="28"/>
      <c r="J11" s="28"/>
      <c r="K11" s="28"/>
      <c r="L11" s="28"/>
      <c r="M11" s="31"/>
      <c r="N11" s="32"/>
      <c r="O11" s="33"/>
      <c r="P11" s="34"/>
      <c r="Q11" s="35">
        <v>1</v>
      </c>
      <c r="R11" s="34"/>
      <c r="S11" s="35">
        <f>Q11+1</f>
        <v>2</v>
      </c>
      <c r="T11" s="34"/>
      <c r="U11" s="35">
        <f>S11+1</f>
        <v>3</v>
      </c>
      <c r="V11" s="34"/>
      <c r="W11" s="35">
        <f>U11+1</f>
        <v>4</v>
      </c>
      <c r="X11" s="34"/>
      <c r="Y11" s="35">
        <f>W11+1</f>
        <v>5</v>
      </c>
      <c r="Z11" s="34"/>
      <c r="AA11" s="35">
        <f>Y11+1</f>
        <v>6</v>
      </c>
      <c r="AB11" s="34"/>
      <c r="AC11" s="35">
        <f>AA11+1</f>
        <v>7</v>
      </c>
      <c r="AD11" s="34"/>
      <c r="AE11" s="35">
        <f>AC11+1</f>
        <v>8</v>
      </c>
      <c r="AF11" s="34"/>
      <c r="AG11" s="35">
        <f>AE11+1</f>
        <v>9</v>
      </c>
      <c r="AH11" s="34"/>
      <c r="AI11" s="35">
        <f>AG11+1</f>
        <v>10</v>
      </c>
      <c r="AJ11" s="34"/>
      <c r="AK11" s="35">
        <f>AI11+1</f>
        <v>11</v>
      </c>
      <c r="AL11" s="34"/>
      <c r="AM11" s="35">
        <f>AK11+1</f>
        <v>12</v>
      </c>
      <c r="AN11" s="34"/>
      <c r="AO11" s="35">
        <f>AM11+1</f>
        <v>13</v>
      </c>
      <c r="AP11" s="34"/>
      <c r="AQ11" s="35">
        <f>AO11+1</f>
        <v>14</v>
      </c>
      <c r="AR11" s="34"/>
      <c r="AS11" s="35">
        <f>AQ11+1</f>
        <v>15</v>
      </c>
      <c r="AT11" s="34"/>
      <c r="AU11" s="35">
        <f>AS11+1</f>
        <v>16</v>
      </c>
      <c r="AV11" s="34"/>
      <c r="AW11" s="35">
        <f>AU11+1</f>
        <v>17</v>
      </c>
      <c r="AX11" s="34"/>
      <c r="AY11" s="35">
        <f>AW11+1</f>
        <v>18</v>
      </c>
      <c r="AZ11" s="34"/>
      <c r="BA11" s="35">
        <f>AY11+1</f>
        <v>19</v>
      </c>
      <c r="BB11" s="34"/>
      <c r="BC11" s="35">
        <f>BA11+1</f>
        <v>20</v>
      </c>
      <c r="BD11" s="34"/>
      <c r="BE11" s="35">
        <f>BC11+1</f>
        <v>21</v>
      </c>
      <c r="BF11" s="34"/>
      <c r="BG11" s="35">
        <f>BE11+1</f>
        <v>22</v>
      </c>
      <c r="BH11" s="34"/>
      <c r="BI11" s="35">
        <f>BG11+1</f>
        <v>23</v>
      </c>
      <c r="BJ11" s="34"/>
      <c r="BK11" s="35">
        <f>BI11+1</f>
        <v>24</v>
      </c>
      <c r="BL11" s="34"/>
      <c r="BM11" s="35">
        <f>BK11+1</f>
        <v>25</v>
      </c>
      <c r="BN11" s="34"/>
      <c r="BO11" s="35">
        <f>BM11+1</f>
        <v>26</v>
      </c>
      <c r="BP11" s="34"/>
      <c r="BQ11" s="35">
        <f>BO11+1</f>
        <v>27</v>
      </c>
      <c r="BR11" s="34"/>
      <c r="BS11" s="35">
        <f>BQ11+1</f>
        <v>28</v>
      </c>
      <c r="BT11" s="34"/>
      <c r="BU11" s="35">
        <f>BS11+1</f>
        <v>29</v>
      </c>
      <c r="BV11" s="34"/>
      <c r="BW11" s="35">
        <f>BU11+1</f>
        <v>30</v>
      </c>
      <c r="BX11" s="34"/>
      <c r="BY11" s="35">
        <f>BW11+1</f>
        <v>31</v>
      </c>
      <c r="BZ11" s="34"/>
      <c r="CA11" s="35">
        <f>BY11+1</f>
        <v>32</v>
      </c>
      <c r="CB11" s="34"/>
      <c r="CC11" s="35">
        <f>CA11+1</f>
        <v>33</v>
      </c>
      <c r="CD11" s="34"/>
      <c r="CE11" s="35">
        <f>CC11+1</f>
        <v>34</v>
      </c>
      <c r="CG11" s="37"/>
    </row>
    <row r="12" spans="1:85" ht="13.5" thickBot="1">
      <c r="E12" s="38"/>
      <c r="F12" s="39"/>
      <c r="G12" s="39"/>
      <c r="H12" s="39"/>
      <c r="I12" s="39"/>
      <c r="J12" s="39"/>
      <c r="K12" s="39"/>
      <c r="L12" s="39"/>
      <c r="M12" s="40" t="s">
        <v>10</v>
      </c>
      <c r="N12" s="297" t="s">
        <v>11</v>
      </c>
      <c r="O12" s="298"/>
      <c r="P12" s="297" t="str">
        <f>HLOOKUP(Q$11,'NTM-B BOE(All)'!$A$9:$AO$84,2,FALSE)</f>
        <v>Phase I</v>
      </c>
      <c r="Q12" s="298"/>
      <c r="R12" s="297" t="str">
        <f>HLOOKUP(S$11,'NTM-B BOE(All)'!$A$9:$AO$84,2,FALSE)</f>
        <v>Phase II</v>
      </c>
      <c r="S12" s="298"/>
      <c r="T12" s="297">
        <f>HLOOKUP(U$11,'NTM-B BOE(All)'!$A$9:$AO$84,2,FALSE)</f>
        <v>1</v>
      </c>
      <c r="U12" s="298"/>
      <c r="V12" s="297">
        <f>HLOOKUP(W$11,'NTM-B BOE(All)'!$A$9:$AO$84,2,FALSE)</f>
        <v>2</v>
      </c>
      <c r="W12" s="298"/>
      <c r="X12" s="297">
        <f>HLOOKUP(Y$11,'NTM-B BOE(All)'!$A$9:$AO$84,2,FALSE)</f>
        <v>3</v>
      </c>
      <c r="Y12" s="298"/>
      <c r="Z12" s="297">
        <f>HLOOKUP(AA$11,'NTM-B BOE(All)'!$A$9:$AO$84,2,FALSE)</f>
        <v>4.0999999999999996</v>
      </c>
      <c r="AA12" s="298"/>
      <c r="AB12" s="297">
        <f>HLOOKUP(AC$11,'NTM-B BOE(All)'!$A$9:$AO$84,2,FALSE)</f>
        <v>4.2</v>
      </c>
      <c r="AC12" s="298"/>
      <c r="AD12" s="297">
        <f>HLOOKUP(AE$11,'NTM-B BOE(All)'!$A$9:$AO$84,2,FALSE)</f>
        <v>4.3</v>
      </c>
      <c r="AE12" s="298"/>
      <c r="AF12" s="297">
        <f>HLOOKUP(AG$11,'NTM-B BOE(All)'!$A$9:$AO$84,2,FALSE)</f>
        <v>5.0999999999999996</v>
      </c>
      <c r="AG12" s="298"/>
      <c r="AH12" s="297">
        <f>HLOOKUP(AI$11,'NTM-B BOE(All)'!$A$9:$AO$84,2,FALSE)</f>
        <v>5.2</v>
      </c>
      <c r="AI12" s="298"/>
      <c r="AJ12" s="297">
        <f>HLOOKUP(AK$11,'NTM-B BOE(All)'!$A$9:$AO$84,2,FALSE)</f>
        <v>5.3</v>
      </c>
      <c r="AK12" s="298"/>
      <c r="AL12" s="297">
        <f>HLOOKUP(AM$11,'NTM-B BOE(All)'!$A$9:$AO$84,2,FALSE)</f>
        <v>5.4</v>
      </c>
      <c r="AM12" s="298"/>
      <c r="AN12" s="297">
        <f>HLOOKUP(AO$11,'NTM-B BOE(All)'!$A$9:$AO$84,2,FALSE)</f>
        <v>5.5</v>
      </c>
      <c r="AO12" s="298"/>
      <c r="AP12" s="297">
        <f>HLOOKUP(AQ$11,'NTM-B BOE(All)'!$A$9:$AO$84,2,FALSE)</f>
        <v>6.1</v>
      </c>
      <c r="AQ12" s="298"/>
      <c r="AR12" s="297">
        <f>HLOOKUP(AS$11,'NTM-B BOE(All)'!$A$9:$AO$84,2,FALSE)</f>
        <v>6.2</v>
      </c>
      <c r="AS12" s="298"/>
      <c r="AT12" s="297">
        <f>HLOOKUP(AU$11,'NTM-B BOE(All)'!$A$9:$AO$84,2,FALSE)</f>
        <v>7.1</v>
      </c>
      <c r="AU12" s="298"/>
      <c r="AV12" s="297">
        <f>HLOOKUP(AW$11,'NTM-B BOE(All)'!$A$9:$AO$84,2,FALSE)</f>
        <v>7.2</v>
      </c>
      <c r="AW12" s="298"/>
      <c r="AX12" s="297">
        <f>HLOOKUP(AY$11,'NTM-B BOE(All)'!$A$9:$AO$84,2,FALSE)</f>
        <v>7.3</v>
      </c>
      <c r="AY12" s="298"/>
      <c r="AZ12" s="297">
        <f>HLOOKUP(BA$11,'NTM-B BOE(All)'!$A$9:$AO$84,2,FALSE)</f>
        <v>8</v>
      </c>
      <c r="BA12" s="298"/>
      <c r="BB12" s="297">
        <f>HLOOKUP(BC$11,'NTM-B BOE(All)'!$A$9:$AO$84,2,FALSE)</f>
        <v>9.1</v>
      </c>
      <c r="BC12" s="298"/>
      <c r="BD12" s="297">
        <f>HLOOKUP(BE$11,'NTM-B BOE(All)'!$A$9:$AO$84,2,FALSE)</f>
        <v>19</v>
      </c>
      <c r="BE12" s="298"/>
      <c r="BF12" s="297">
        <f>HLOOKUP(BG$11,'NTM-B BOE(All)'!$A$9:$AO$84,2,FALSE)</f>
        <v>10.1</v>
      </c>
      <c r="BG12" s="298"/>
      <c r="BH12" s="297">
        <f>HLOOKUP(BI$11,'NTM-B BOE(All)'!$A$9:$AO$84,2,FALSE)</f>
        <v>10.199999999999999</v>
      </c>
      <c r="BI12" s="298"/>
      <c r="BJ12" s="297">
        <f>HLOOKUP(BK$11,'NTM-B BOE(All)'!$A$9:$AO$84,2,FALSE)</f>
        <v>10.3</v>
      </c>
      <c r="BK12" s="298"/>
      <c r="BL12" s="297">
        <f>HLOOKUP(BM$11,'NTM-B BOE(All)'!$A$9:$AO$84,2,FALSE)</f>
        <v>10.4</v>
      </c>
      <c r="BM12" s="298"/>
      <c r="BN12" s="297">
        <f>HLOOKUP(BO$11,'NTM-B BOE(All)'!$A$9:$AO$84,2,FALSE)</f>
        <v>11.1</v>
      </c>
      <c r="BO12" s="298"/>
      <c r="BP12" s="297">
        <f>HLOOKUP(BQ$11,'NTM-B BOE(All)'!$A$9:$AO$84,2,FALSE)</f>
        <v>11.2</v>
      </c>
      <c r="BQ12" s="298"/>
      <c r="BR12" s="297">
        <f>HLOOKUP(BS$11,'NTM-B BOE(All)'!$A$9:$AO$84,2,FALSE)</f>
        <v>12</v>
      </c>
      <c r="BS12" s="298"/>
      <c r="BT12" s="297">
        <f>HLOOKUP(BU$11,'NTM-B BOE(All)'!$A$9:$AO$84,2,FALSE)</f>
        <v>13.1</v>
      </c>
      <c r="BU12" s="298"/>
      <c r="BV12" s="297">
        <f>HLOOKUP(BW$11,'NTM-B BOE(All)'!$A$9:$AO$84,2,FALSE)</f>
        <v>13.2</v>
      </c>
      <c r="BW12" s="298"/>
      <c r="BX12" s="297">
        <f>HLOOKUP(BY$11,'NTM-B BOE(All)'!$A$9:$AO$84,2,FALSE)</f>
        <v>14</v>
      </c>
      <c r="BY12" s="298"/>
      <c r="BZ12" s="297">
        <f>HLOOKUP(CA$11,'NTM-B BOE(All)'!$A$9:$AO$84,2,FALSE)</f>
        <v>15</v>
      </c>
      <c r="CA12" s="298"/>
      <c r="CB12" s="297">
        <f>HLOOKUP(CC$11,'NTM-B BOE(All)'!$A$9:$AO$84,2,FALSE)</f>
        <v>16</v>
      </c>
      <c r="CC12" s="298"/>
      <c r="CD12" s="297">
        <f>HLOOKUP(CE$11,'NTM-B BOE(All)'!$A$9:$AO$84,2,FALSE)</f>
        <v>16.2</v>
      </c>
      <c r="CE12" s="298"/>
      <c r="CG12" s="41" t="s">
        <v>12</v>
      </c>
    </row>
    <row r="13" spans="1:85" ht="13.5" thickBot="1">
      <c r="E13" s="10"/>
      <c r="F13" s="1"/>
      <c r="G13" s="1"/>
      <c r="H13" s="1"/>
      <c r="I13" s="1"/>
      <c r="J13" s="1"/>
      <c r="K13" s="1"/>
      <c r="L13" s="1"/>
      <c r="M13" s="42" t="s">
        <v>13</v>
      </c>
      <c r="N13" s="43"/>
      <c r="O13" s="44"/>
      <c r="P13" s="297" t="str">
        <f>HLOOKUP(Q$11,'NTM-B BOE(All)'!$A$9:$AO$84,3,FALSE)</f>
        <v>Transition</v>
      </c>
      <c r="Q13" s="298"/>
      <c r="R13" s="297" t="str">
        <f>HLOOKUP(S$11,'NTM-B BOE(All)'!$A$9:$AO$84,3,FALSE)</f>
        <v>Acceptance &amp; Ramp-up</v>
      </c>
      <c r="S13" s="298"/>
      <c r="T13" s="297" t="str">
        <f>HLOOKUP(U$11,'NTM-B BOE(All)'!$A$9:$AO$84,3,FALSE)</f>
        <v>AIS</v>
      </c>
      <c r="U13" s="298"/>
      <c r="V13" s="297" t="str">
        <f>HLOOKUP(W$11,'NTM-B BOE(All)'!$A$9:$AO$84,3,FALSE)</f>
        <v>M131</v>
      </c>
      <c r="W13" s="298"/>
      <c r="X13" s="297" t="str">
        <f>HLOOKUP(Y$11,'NTM-B BOE(All)'!$A$9:$AO$84,3,FALSE)</f>
        <v>M131</v>
      </c>
      <c r="Y13" s="298"/>
      <c r="Z13" s="297" t="str">
        <f>HLOOKUP(AA$11,'NTM-B BOE(All)'!$A$9:$AO$84,3,FALSE)</f>
        <v>U131</v>
      </c>
      <c r="AA13" s="298"/>
      <c r="AB13" s="297" t="str">
        <f>HLOOKUP(AC$11,'NTM-B BOE(All)'!$A$9:$AO$84,3,FALSE)</f>
        <v>U131</v>
      </c>
      <c r="AC13" s="298"/>
      <c r="AD13" s="297" t="str">
        <f>HLOOKUP(AE$11,'NTM-B BOE(All)'!$A$9:$AO$84,3,FALSE)</f>
        <v>U131</v>
      </c>
      <c r="AE13" s="298"/>
      <c r="AF13" s="297" t="str">
        <f>HLOOKUP(AG$11,'NTM-B BOE(All)'!$A$9:$AO$84,3,FALSE)</f>
        <v xml:space="preserve">Minor Networks and Standalone W/S  </v>
      </c>
      <c r="AG13" s="298"/>
      <c r="AH13" s="297" t="str">
        <f>HLOOKUP(AI$11,'NTM-B BOE(All)'!$A$9:$AO$84,3,FALSE)</f>
        <v xml:space="preserve">Minor Networks and Standalone W/S  </v>
      </c>
      <c r="AI13" s="298"/>
      <c r="AJ13" s="297" t="str">
        <f>HLOOKUP(AK$11,'NTM-B BOE(All)'!$A$9:$AO$84,3,FALSE)</f>
        <v xml:space="preserve">Minor Networks and Standalone W/S  </v>
      </c>
      <c r="AK13" s="298"/>
      <c r="AL13" s="297" t="str">
        <f>HLOOKUP(AM$11,'NTM-B BOE(All)'!$A$9:$AO$84,3,FALSE)</f>
        <v xml:space="preserve">Minor Networks and Standalone W/S  </v>
      </c>
      <c r="AM13" s="298"/>
      <c r="AN13" s="297" t="str">
        <f>HLOOKUP(AO$11,'NTM-B BOE(All)'!$A$9:$AO$84,3,FALSE)</f>
        <v xml:space="preserve">Minor Networks and Standalone W/S  </v>
      </c>
      <c r="AO13" s="298"/>
      <c r="AP13" s="297" t="str">
        <f>HLOOKUP(AQ$11,'NTM-B BOE(All)'!$A$9:$AO$84,3,FALSE)</f>
        <v>VTC and IDNX Support</v>
      </c>
      <c r="AQ13" s="298"/>
      <c r="AR13" s="297" t="str">
        <f>HLOOKUP(AS$11,'NTM-B BOE(All)'!$A$9:$AO$84,3,FALSE)</f>
        <v>VTC and IDNX Support</v>
      </c>
      <c r="AS13" s="298"/>
      <c r="AT13" s="297" t="str">
        <f>HLOOKUP(AU$11,'NTM-B BOE(All)'!$A$9:$AO$84,3,FALSE)</f>
        <v xml:space="preserve">Service desk and Network Monitoring </v>
      </c>
      <c r="AU13" s="298"/>
      <c r="AV13" s="297" t="str">
        <f>HLOOKUP(AW$11,'NTM-B BOE(All)'!$A$9:$AO$84,3,FALSE)</f>
        <v>Service desk and Network Monitoring</v>
      </c>
      <c r="AW13" s="298"/>
      <c r="AX13" s="297" t="str">
        <f>HLOOKUP(AY$11,'NTM-B BOE(All)'!$A$9:$AO$84,3,FALSE)</f>
        <v>Service desk and Network Monitoring</v>
      </c>
      <c r="AY13" s="298"/>
      <c r="AZ13" s="297" t="str">
        <f>HLOOKUP(BA$11,'NTM-B BOE(All)'!$A$9:$AO$84,3,FALSE)</f>
        <v>Crypto</v>
      </c>
      <c r="BA13" s="298"/>
      <c r="BB13" s="297" t="str">
        <f>HLOOKUP(BC$11,'NTM-B BOE(All)'!$A$9:$AO$84,3,FALSE)</f>
        <v>Configuration Management</v>
      </c>
      <c r="BC13" s="298"/>
      <c r="BD13" s="297" t="str">
        <f>HLOOKUP(BE$11,'NTM-B BOE(All)'!$A$9:$AO$84,3,FALSE)</f>
        <v>Configuration Management</v>
      </c>
      <c r="BE13" s="298"/>
      <c r="BF13" s="297" t="str">
        <f>HLOOKUP(BG$11,'NTM-B BOE(All)'!$A$9:$AO$84,3,FALSE)</f>
        <v>Telephone Services</v>
      </c>
      <c r="BG13" s="298"/>
      <c r="BH13" s="297" t="str">
        <f>HLOOKUP(BI$11,'NTM-B BOE(All)'!$A$9:$AO$84,3,FALSE)</f>
        <v>Telephone Services</v>
      </c>
      <c r="BI13" s="298"/>
      <c r="BJ13" s="297" t="str">
        <f>HLOOKUP(BK$11,'NTM-B BOE(All)'!$A$9:$AO$84,3,FALSE)</f>
        <v>Telephone Services</v>
      </c>
      <c r="BK13" s="298"/>
      <c r="BL13" s="297" t="str">
        <f>HLOOKUP(BM$11,'NTM-B BOE(All)'!$A$9:$AO$84,3,FALSE)</f>
        <v>Telephone Services</v>
      </c>
      <c r="BM13" s="298"/>
      <c r="BN13" s="297" t="str">
        <f>HLOOKUP(BO$11,'NTM-B BOE(All)'!$A$9:$AO$84,3,FALSE)</f>
        <v xml:space="preserve">Management, Admin and tech support for Leased lines </v>
      </c>
      <c r="BO13" s="298"/>
      <c r="BP13" s="297" t="str">
        <f>HLOOKUP(BQ$11,'NTM-B BOE(All)'!$A$9:$AO$84,3,FALSE)</f>
        <v>Management, Admin and tech support for Leased lines</v>
      </c>
      <c r="BQ13" s="298"/>
      <c r="BR13" s="297" t="str">
        <f>HLOOKUP(BS$11,'NTM-B BOE(All)'!$A$9:$AO$84,3,FALSE)</f>
        <v>RCC/LOT House Support</v>
      </c>
      <c r="BS13" s="298"/>
      <c r="BT13" s="297" t="str">
        <f>HLOOKUP(BU$11,'NTM-B BOE(All)'!$A$9:$AO$84,3,FALSE)</f>
        <v>MTCT</v>
      </c>
      <c r="BU13" s="298"/>
      <c r="BV13" s="297" t="str">
        <f>HLOOKUP(BW$11,'NTM-B BOE(All)'!$A$9:$AO$84,3,FALSE)</f>
        <v>MTCT</v>
      </c>
      <c r="BW13" s="298"/>
      <c r="BX13" s="297" t="str">
        <f>HLOOKUP(BY$11,'NTM-B BOE(All)'!$A$9:$AO$84,3,FALSE)</f>
        <v>Stock Management and Property Accounting</v>
      </c>
      <c r="BY13" s="298"/>
      <c r="BZ13" s="297" t="str">
        <f>HLOOKUP(CA$11,'NTM-B BOE(All)'!$A$9:$AO$84,3,FALSE)</f>
        <v>Assistance to Presentations</v>
      </c>
      <c r="CA13" s="298"/>
      <c r="CB13" s="297" t="str">
        <f>HLOOKUP(CC$11,'NTM-B BOE(All)'!$A$9:$AO$84,3,FALSE)</f>
        <v>Contract Management</v>
      </c>
      <c r="CC13" s="298"/>
      <c r="CD13" s="297" t="str">
        <f>HLOOKUP(CE$11,'NTM-B BOE(All)'!$A$9:$AO$84,3,FALSE)</f>
        <v>Contract Management</v>
      </c>
      <c r="CE13" s="298"/>
      <c r="CG13" s="41"/>
    </row>
    <row r="14" spans="1:85" ht="25.5">
      <c r="E14" s="10"/>
      <c r="F14" s="1"/>
      <c r="G14" s="1"/>
      <c r="H14" s="1"/>
      <c r="I14" s="1"/>
      <c r="J14" s="1"/>
      <c r="K14" s="1"/>
      <c r="L14" s="1"/>
      <c r="M14" s="45" t="s">
        <v>14</v>
      </c>
      <c r="N14" s="43"/>
      <c r="O14" s="44"/>
      <c r="P14" s="297" t="str">
        <f>HLOOKUP(Q$11,'NTM-B BOE(All)'!$A$9:$AO$84,4,FALSE)</f>
        <v>Transition</v>
      </c>
      <c r="Q14" s="298"/>
      <c r="R14" s="297" t="str">
        <f>HLOOKUP(S$11,'NTM-B BOE(All)'!$A$9:$AO$84,4,FALSE)</f>
        <v>Acceptance &amp; Ramp-up</v>
      </c>
      <c r="S14" s="298"/>
      <c r="T14" s="297" t="str">
        <f>HLOOKUP(U$11,'NTM-B BOE(All)'!$A$9:$AO$84,4,FALSE)</f>
        <v>PAIS/0</v>
      </c>
      <c r="U14" s="298"/>
      <c r="V14" s="297" t="str">
        <f>HLOOKUP(W$11,'NTM-B BOE(All)'!$A$9:$AO$84,4,FALSE)</f>
        <v>PM131/0</v>
      </c>
      <c r="W14" s="298"/>
      <c r="X14" s="297" t="str">
        <f>HLOOKUP(Y$11,'NTM-B BOE(All)'!$A$9:$AO$84,4,FALSE)</f>
        <v>PM131/1</v>
      </c>
      <c r="Y14" s="298"/>
      <c r="Z14" s="297" t="str">
        <f>HLOOKUP(AA$11,'NTM-B BOE(All)'!$A$9:$AO$84,4,FALSE)</f>
        <v>PU131/1</v>
      </c>
      <c r="AA14" s="298"/>
      <c r="AB14" s="297" t="str">
        <f>HLOOKUP(AC$11,'NTM-B BOE(All)'!$A$9:$AO$84,4,FALSE)</f>
        <v>PU131/2</v>
      </c>
      <c r="AC14" s="298"/>
      <c r="AD14" s="297" t="str">
        <f>HLOOKUP(AE$11,'NTM-B BOE(All)'!$A$9:$AO$84,4,FALSE)</f>
        <v>PU131/3</v>
      </c>
      <c r="AE14" s="298"/>
      <c r="AF14" s="297" t="str">
        <f>HLOOKUP(AG$11,'NTM-B BOE(All)'!$A$9:$AO$84,4,FALSE)</f>
        <v>PMNSA/1</v>
      </c>
      <c r="AG14" s="298"/>
      <c r="AH14" s="297" t="str">
        <f>HLOOKUP(AI$11,'NTM-B BOE(All)'!$A$9:$AO$84,4,FALSE)</f>
        <v>PMNSA/2</v>
      </c>
      <c r="AI14" s="298"/>
      <c r="AJ14" s="297" t="str">
        <f>HLOOKUP(AK$11,'NTM-B BOE(All)'!$A$9:$AO$84,4,FALSE)</f>
        <v>PMNSA/3</v>
      </c>
      <c r="AK14" s="298"/>
      <c r="AL14" s="297" t="str">
        <f>HLOOKUP(AM$11,'NTM-B BOE(All)'!$A$9:$AO$84,4,FALSE)</f>
        <v>PMNSA/4</v>
      </c>
      <c r="AM14" s="298"/>
      <c r="AN14" s="297" t="str">
        <f>HLOOKUP(AO$11,'NTM-B BOE(All)'!$A$9:$AO$84,4,FALSE)</f>
        <v>PMNSA/5</v>
      </c>
      <c r="AO14" s="298"/>
      <c r="AP14" s="297" t="str">
        <f>HLOOKUP(AQ$11,'NTM-B BOE(All)'!$A$9:$AO$84,4,FALSE)</f>
        <v>PVTCI/0</v>
      </c>
      <c r="AQ14" s="298"/>
      <c r="AR14" s="297" t="str">
        <f>HLOOKUP(AS$11,'NTM-B BOE(All)'!$A$9:$AO$84,4,FALSE)</f>
        <v>PVTCI/1</v>
      </c>
      <c r="AS14" s="298"/>
      <c r="AT14" s="297" t="str">
        <f>HLOOKUP(AU$11,'NTM-B BOE(All)'!$A$9:$AO$84,4,FALSE)</f>
        <v>PSDNM/1</v>
      </c>
      <c r="AU14" s="298"/>
      <c r="AV14" s="297" t="str">
        <f>HLOOKUP(AW$11,'NTM-B BOE(All)'!$A$9:$AO$84,4,FALSE)</f>
        <v>PSDNM/2</v>
      </c>
      <c r="AW14" s="298"/>
      <c r="AX14" s="297" t="str">
        <f>HLOOKUP(AY$11,'NTM-B BOE(All)'!$A$9:$AO$84,4,FALSE)</f>
        <v>PSDNM/3</v>
      </c>
      <c r="AY14" s="298"/>
      <c r="AZ14" s="297" t="str">
        <f>HLOOKUP(BA$11,'NTM-B BOE(All)'!$A$9:$AO$84,4,FALSE)</f>
        <v>PCCM/0</v>
      </c>
      <c r="BA14" s="298"/>
      <c r="BB14" s="297" t="str">
        <f>HLOOKUP(BC$11,'NTM-B BOE(All)'!$A$9:$AO$84,4,FALSE)</f>
        <v>PCCM/1</v>
      </c>
      <c r="BC14" s="298"/>
      <c r="BD14" s="297" t="str">
        <f>HLOOKUP(BE$11,'NTM-B BOE(All)'!$A$9:$AO$84,4,FALSE)</f>
        <v>PCCM/2</v>
      </c>
      <c r="BE14" s="298"/>
      <c r="BF14" s="297" t="str">
        <f>HLOOKUP(BG$11,'NTM-B BOE(All)'!$A$9:$AO$84,4,FALSE)</f>
        <v>PTS/1</v>
      </c>
      <c r="BG14" s="298"/>
      <c r="BH14" s="297" t="str">
        <f>HLOOKUP(BI$11,'NTM-B BOE(All)'!$A$9:$AO$84,4,FALSE)</f>
        <v>PVS/2</v>
      </c>
      <c r="BI14" s="298"/>
      <c r="BJ14" s="297" t="str">
        <f>HLOOKUP(BK$11,'NTM-B BOE(All)'!$A$9:$AO$84,4,FALSE)</f>
        <v>PVS/3</v>
      </c>
      <c r="BK14" s="298"/>
      <c r="BL14" s="297" t="str">
        <f>HLOOKUP(BM$11,'NTM-B BOE(All)'!$A$9:$AO$84,4,FALSE)</f>
        <v>PVS/4</v>
      </c>
      <c r="BM14" s="298"/>
      <c r="BN14" s="297" t="str">
        <f>HLOOKUP(BO$11,'NTM-B BOE(All)'!$A$9:$AO$84,4,FALSE)</f>
        <v>PLLS/1</v>
      </c>
      <c r="BO14" s="298"/>
      <c r="BP14" s="297" t="str">
        <f>HLOOKUP(BQ$11,'NTM-B BOE(All)'!$A$9:$AO$84,4,FALSE)</f>
        <v>PLLS/2</v>
      </c>
      <c r="BQ14" s="298"/>
      <c r="BR14" s="297" t="str">
        <f>HLOOKUP(BS$11,'NTM-B BOE(All)'!$A$9:$AO$84,4,FALSE)</f>
        <v>RCCLOT/0</v>
      </c>
      <c r="BS14" s="298"/>
      <c r="BT14" s="297" t="str">
        <f>HLOOKUP(BU$11,'NTM-B BOE(All)'!$A$9:$AO$84,4,FALSE)</f>
        <v>MTCT/1</v>
      </c>
      <c r="BU14" s="298"/>
      <c r="BV14" s="297" t="str">
        <f>HLOOKUP(BW$11,'NTM-B BOE(All)'!$A$9:$AO$84,4,FALSE)</f>
        <v>MTCT/2</v>
      </c>
      <c r="BW14" s="298"/>
      <c r="BX14" s="297" t="str">
        <f>HLOOKUP(BY$11,'NTM-B BOE(All)'!$A$9:$AO$84,4,FALSE)</f>
        <v>SMPA/1</v>
      </c>
      <c r="BY14" s="298"/>
      <c r="BZ14" s="297" t="str">
        <f>HLOOKUP(CA$11,'NTM-B BOE(All)'!$A$9:$AO$84,4,FALSE)</f>
        <v>PRES/1</v>
      </c>
      <c r="CA14" s="298"/>
      <c r="CB14" s="297" t="str">
        <f>HLOOKUP(CC$11,'NTM-B BOE(All)'!$A$9:$AO$84,4,FALSE)</f>
        <v>PCON/1</v>
      </c>
      <c r="CC14" s="298"/>
      <c r="CD14" s="297" t="str">
        <f>HLOOKUP(CE$11,'NTM-B BOE(All)'!$A$9:$AO$84,4,FALSE)</f>
        <v>PCON/2</v>
      </c>
      <c r="CE14" s="298"/>
      <c r="CG14" s="41"/>
    </row>
    <row r="15" spans="1:85" ht="35.25" customHeight="1">
      <c r="E15" s="10"/>
      <c r="F15" s="1"/>
      <c r="G15" s="1"/>
      <c r="H15" s="1"/>
      <c r="I15" s="1"/>
      <c r="J15" s="1"/>
      <c r="K15" s="1"/>
      <c r="L15" s="1"/>
      <c r="M15" s="45" t="s">
        <v>15</v>
      </c>
      <c r="N15" s="43"/>
      <c r="O15" s="44"/>
      <c r="P15" s="299" t="str">
        <f>HLOOKUP(Q$11,'NTM-B BOE(All)'!$A$9:$AO$84,5,FALSE)</f>
        <v>Transition</v>
      </c>
      <c r="Q15" s="300"/>
      <c r="R15" s="299" t="str">
        <f>HLOOKUP(S$11,'NTM-B BOE(All)'!$A$9:$AO$84,5,FALSE)</f>
        <v>Acceptance &amp; Ramp-up</v>
      </c>
      <c r="S15" s="300"/>
      <c r="T15" s="299" t="str">
        <f>HLOOKUP(U$11,'NTM-B BOE(All)'!$A$9:$AO$84,5,FALSE)</f>
        <v>AIS (NS) Server Admin[1], Network and cable Infrastructure[2], Desktop Support[3]</v>
      </c>
      <c r="U15" s="300"/>
      <c r="V15" s="299" t="str">
        <f>HLOOKUP(W$11,'NTM-B BOE(All)'!$A$9:$AO$84,5,FALSE)</f>
        <v>M131 (MS) Server Admin, Network and cable Infrastructure, Desktop Support for =&lt;150 Workstations</v>
      </c>
      <c r="W15" s="300"/>
      <c r="X15" s="299" t="str">
        <f>HLOOKUP(Y$11,'NTM-B BOE(All)'!$A$9:$AO$84,5,FALSE)</f>
        <v xml:space="preserve">M131 (MS) Server Admin, Network and cable Infrastructure, Desktop Support for =&gt;150 Workstations </v>
      </c>
      <c r="Y15" s="300"/>
      <c r="Z15" s="299" t="str">
        <f>HLOOKUP(AA$11,'NTM-B BOE(All)'!$A$9:$AO$84,5,FALSE)</f>
        <v>U131 (Unclassified) Server Admin for Bldg 001, Network and cable Infrastructure, Desktop Support for &lt;=100 Workstations</v>
      </c>
      <c r="AA15" s="300"/>
      <c r="AB15" s="299" t="str">
        <f>HLOOKUP(AC$11,'NTM-B BOE(All)'!$A$9:$AO$84,5,FALSE)</f>
        <v>U131 (Unclassified) Server Admin for Camp Butmir and Bldg 001 only, Network and cable Infrastructure for &lt;=200 Workstations</v>
      </c>
      <c r="AC15" s="300"/>
      <c r="AD15" s="299" t="str">
        <f>HLOOKUP(AE$11,'NTM-B BOE(All)'!$A$9:$AO$84,5,FALSE)</f>
        <v xml:space="preserve">U131 (Unclassified) Server Admin for Camp Butmir and Bldg 001, Network and cable Infrastructure, Desktop Support for &lt;=500 Workstations </v>
      </c>
      <c r="AE15" s="300"/>
      <c r="AF15" s="299" t="str">
        <f>HLOOKUP(AG$11,'NTM-B BOE(All)'!$A$9:$AO$84,5,FALSE)</f>
        <v>Desktop Support for &lt;= 10 standalone workstations or Laptops, support for &lt;= 20 NROI (NATO Restricted over the Internet) Laptops</v>
      </c>
      <c r="AG15" s="300"/>
      <c r="AH15" s="299" t="str">
        <f>HLOOKUP(AI$11,'NTM-B BOE(All)'!$A$9:$AO$84,5,FALSE)</f>
        <v xml:space="preserve">Administrative Support for all standalone Workstations or Laptops as detailed in Statement of Work </v>
      </c>
      <c r="AI15" s="300"/>
      <c r="AJ15" s="299" t="str">
        <f>HLOOKUP(AK$11,'NTM-B BOE(All)'!$A$9:$AO$84,5,FALSE)</f>
        <v>Support for ID Card Network, including all workstations and associated network devices and infrastructure</v>
      </c>
      <c r="AK15" s="300"/>
      <c r="AL15" s="299" t="str">
        <f>HLOOKUP(AM$11,'NTM-B BOE(All)'!$A$9:$AO$84,5,FALSE)</f>
        <v>Support for DOCEX, including all workstations and associated network devices and infrastructure</v>
      </c>
      <c r="AM15" s="300"/>
      <c r="AN15" s="299" t="str">
        <f>HLOOKUP(AO$11,'NTM-B BOE(All)'!$A$9:$AO$84,5,FALSE)</f>
        <v>Support for NDSS, including all workstations and associated network devices and infrastructure</v>
      </c>
      <c r="AO15" s="300"/>
      <c r="AP15" s="299" t="str">
        <f>HLOOKUP(AQ$11,'NTM-B BOE(All)'!$A$9:$AO$84,5,FALSE)</f>
        <v>Provision, maintenance, operation and administration of secure VTC Services and equipment</v>
      </c>
      <c r="AQ15" s="300"/>
      <c r="AR15" s="299" t="str">
        <f>HLOOKUP(AS$11,'NTM-B BOE(All)'!$A$9:$AO$84,5,FALSE)</f>
        <v xml:space="preserve">Crypto engineering, support and maintenance </v>
      </c>
      <c r="AS15" s="300"/>
      <c r="AT15" s="299" t="str">
        <f>HLOOKUP(AU$11,'NTM-B BOE(All)'!$A$9:$AO$84,5,FALSE)</f>
        <v>Provision of Service Desk service during normal business hours 8:30 until 17:00 hrs Mon to Fri at Bldg 001 only</v>
      </c>
      <c r="AU15" s="300"/>
      <c r="AV15" s="299" t="str">
        <f>HLOOKUP(AW$11,'NTM-B BOE(All)'!$A$9:$AO$84,5,FALSE)</f>
        <v xml:space="preserve">Provision of Service Desk service during normal business hours 8:30 until 17:00 hrs Mon to Fri at Bldg 001 and Camp Butmir </v>
      </c>
      <c r="AW15" s="300"/>
      <c r="AX15" s="299" t="str">
        <f>HLOOKUP(AY$11,'NTM-B BOE(All)'!$A$9:$AO$84,5,FALSE)</f>
        <v xml:space="preserve">Provision of Service Desk service 0745 hrs until 1815 hrs Mon to Fri at Camp Butmir, Sat 07:45 until 12:00, and  0900 hrs until 1700 hrs Mon-Fri Bldg 001. Network Control Desk (NCD)  manned 24/7 at Camp Butmir </v>
      </c>
      <c r="AY15" s="300"/>
      <c r="AZ15" s="299" t="str">
        <f>HLOOKUP(BA$11,'NTM-B BOE(All)'!$A$9:$AO$84,5,FALSE)</f>
        <v>Maintenance of Cryptographic accounts at Camp Butmir etc.</v>
      </c>
      <c r="BA15" s="300"/>
      <c r="BB15" s="299" t="str">
        <f>HLOOKUP(BC$11,'NTM-B BOE(All)'!$A$9:$AO$84,5,FALSE)</f>
        <v xml:space="preserve">Configuration Management of CIS Facilities at Bldg 001  </v>
      </c>
      <c r="BC15" s="300"/>
      <c r="BD15" s="299" t="str">
        <f>HLOOKUP(BE$11,'NTM-B BOE(All)'!$A$9:$AO$84,5,FALSE)</f>
        <v>Configuration Management of CIS Facilities at Camp Butmir, Bldg 001 and all locations within theatre</v>
      </c>
      <c r="BE15" s="300"/>
      <c r="BF15" s="299" t="str">
        <f>HLOOKUP(BG$11,'NTM-B BOE(All)'!$A$9:$AO$84,5,FALSE)</f>
        <v>Maintenance and operation of PBX and associated lines and handsets in Bldg 001 and support of &lt;= 100 telephone handsets</v>
      </c>
      <c r="BG15" s="300"/>
      <c r="BH15" s="299" t="str">
        <f>HLOOKUP(BI$11,'NTM-B BOE(All)'!$A$9:$AO$84,5,FALSE)</f>
        <v>Attended service (duty hours), maintenance and operation of PBX and associated lines and handsets in Bldg 001 and support of &lt;= 100 telephone handsets</v>
      </c>
      <c r="BI15" s="300"/>
      <c r="BJ15" s="299" t="str">
        <f>HLOOKUP(BK$11,'NTM-B BOE(All)'!$A$9:$AO$84,5,FALSE)</f>
        <v>Attended service (24/7), maintenance, and operation of PBX, SDH and all telephone assets as details in Annex F of Statement of Work and support of &lt;= 750 telephone handsets</v>
      </c>
      <c r="BK15" s="300"/>
      <c r="BL15" s="299" t="str">
        <f>HLOOKUP(BM$11,'NTM-B BOE(All)'!$A$9:$AO$84,5,FALSE)</f>
        <v>Attended service (24/7), maintenance, and operation of PBX, SDH and all telephone assets as details in Annex F of Statement of Work and support of &lt;= 1500 telephone handsets</v>
      </c>
      <c r="BM15" s="300"/>
      <c r="BN15" s="299" t="str">
        <f>HLOOKUP(BO$11,'NTM-B BOE(All)'!$A$9:$AO$84,5,FALSE)</f>
        <v>Management, administration and technical support of leased communication lines providing CIS facilities to Bldg 001</v>
      </c>
      <c r="BO15" s="300"/>
      <c r="BP15" s="299" t="str">
        <f>HLOOKUP(BQ$11,'NTM-B BOE(All)'!$A$9:$AO$84,5,FALSE)</f>
        <v>Management, administration and technical support of leased communication lines providing CIS facilities to NHQ Sarajevo/EUFOR HQ in Camp Butmir and all locations with BiH as details in Statement of Work V1.0</v>
      </c>
      <c r="BQ15" s="300"/>
      <c r="BR15" s="299" t="str">
        <f>HLOOKUP(BS$11,'NTM-B BOE(All)'!$A$9:$AO$84,5,FALSE)</f>
        <v>Hardware and software support for EUFOR RCC/LOT House workstations, this is limited to telephone assistance from Camp Butmir and to those workstations delivered to the Contractors ADP Maintenance workshop in Building 200, Camp Butmir</v>
      </c>
      <c r="BS15" s="300"/>
      <c r="BT15" s="299" t="str">
        <f>HLOOKUP(BU$11,'NTM-B BOE(All)'!$A$9:$AO$84,5,FALSE)</f>
        <v>Provide one people to support the MTCT</v>
      </c>
      <c r="BU15" s="300"/>
      <c r="BV15" s="299" t="str">
        <f>HLOOKUP(BW$11,'NTM-B BOE(All)'!$A$9:$AO$84,5,FALSE)</f>
        <v>Provide two person to support the MTCT</v>
      </c>
      <c r="BW15" s="300"/>
      <c r="BX15" s="299" t="str">
        <f>HLOOKUP(BY$11,'NTM-B BOE(All)'!$A$9:$AO$84,5,FALSE)</f>
        <v>Provide Staff to operate the Depot and provide Stock Management and Property Accounting  (Please see below Para. 4. Depot Workload Statistics)</v>
      </c>
      <c r="BY15" s="300"/>
      <c r="BZ15" s="299" t="str">
        <f>HLOOKUP(CA$11,'NTM-B BOE(All)'!$A$9:$AO$84,5,FALSE)</f>
        <v>Provide technical assistance to presentations and seminars</v>
      </c>
      <c r="CA15" s="300"/>
      <c r="CB15" s="299" t="str">
        <f>HLOOKUP(CC$11,'NTM-B BOE(All)'!$A$9:$AO$84,5,FALSE)</f>
        <v>Management of O&amp;M contract for services provided to NHQ Sa facilities in Bldg 001</v>
      </c>
      <c r="CC15" s="300"/>
      <c r="CD15" s="299" t="str">
        <f>HLOOKUP(CE$11,'NTM-B BOE(All)'!$A$9:$AO$84,5,FALSE)</f>
        <v>Management of O&amp;M contract for services provided to NHQ Sarajevo/EUFOR HQ in Camp Butmir and all locations with BiH and facilities in Bldg 001</v>
      </c>
      <c r="CE15" s="300"/>
      <c r="CG15" s="41"/>
    </row>
    <row r="16" spans="1:85">
      <c r="E16" s="10"/>
      <c r="F16" s="1"/>
      <c r="G16" s="1"/>
      <c r="H16" s="1"/>
      <c r="I16" s="1"/>
      <c r="J16" s="1"/>
      <c r="K16" s="1"/>
      <c r="L16" s="1"/>
      <c r="M16" s="45" t="s">
        <v>16</v>
      </c>
      <c r="N16" s="43"/>
      <c r="O16" s="44"/>
      <c r="P16" s="297" t="str">
        <f>HLOOKUP(Q$11,'NTM-B BOE(All)'!$A$9:$AO$84,6,FALSE)</f>
        <v>5.1, 5.2, 5.3, 5.4, 5.6, 5.8, 5.11, 5.15, 5.16 5.17, 5.18, 5.20</v>
      </c>
      <c r="Q16" s="298"/>
      <c r="R16" s="297" t="str">
        <f>HLOOKUP(S$11,'NTM-B BOE(All)'!$A$9:$AO$84,6,FALSE)</f>
        <v>5.1, 5.2, 5.3, 5.4, 5.6, 5.8, 5.11, 5.15, 5.16 5.17, 5.18, 5.20</v>
      </c>
      <c r="S16" s="298"/>
      <c r="T16" s="297" t="str">
        <f>HLOOKUP(U$11,'NTM-B BOE(All)'!$A$9:$AO$84,6,FALSE)</f>
        <v>3.1 3.2, 3.3, 3.4, 3.5, 3.7, 3.8, 3.9, 3.11, 3.14, 3.15, 3.16,</v>
      </c>
      <c r="U16" s="298"/>
      <c r="V16" s="297" t="str">
        <f>HLOOKUP(W$11,'NTM-B BOE(All)'!$A$9:$AO$84,6,FALSE)</f>
        <v>3.1 3.2, 3.3, 3.4, 3.5, 3.7, 3.8, 3.9, 3.11, 3.14, 3.15, 3.16,</v>
      </c>
      <c r="W16" s="298"/>
      <c r="X16" s="297" t="str">
        <f>HLOOKUP(Y$11,'NTM-B BOE(All)'!$A$9:$AO$84,6,FALSE)</f>
        <v>3.1 3.2, 3.3, 3.4, 3.5, 3.7, 3.8, 3.9, 3.14, 3.15, 3.16,</v>
      </c>
      <c r="Y16" s="298"/>
      <c r="Z16" s="297" t="str">
        <f>HLOOKUP(AA$11,'NTM-B BOE(All)'!$A$9:$AO$84,6,FALSE)</f>
        <v>3.1 3.2, 3.3, 3.4, 3.5, 3.7, 3.8, 3.9, 3.14, 3.15, 3.16,</v>
      </c>
      <c r="AA16" s="298"/>
      <c r="AB16" s="297" t="str">
        <f>HLOOKUP(AC$11,'NTM-B BOE(All)'!$A$9:$AO$84,6,FALSE)</f>
        <v>3.1 3.2, 3.3, 3.4, 3.5, 3.7, 3.8, 3.9, 3.14, 3.15, 3.16,</v>
      </c>
      <c r="AC16" s="298"/>
      <c r="AD16" s="297" t="str">
        <f>HLOOKUP(AE$11,'NTM-B BOE(All)'!$A$9:$AO$84,6,FALSE)</f>
        <v>3.1, 3.2, 3.3, 3.4, 3.5, 3.7, 3.8, 3.9, 3.14, 3.15, 3.16</v>
      </c>
      <c r="AE16" s="298"/>
      <c r="AF16" s="297" t="str">
        <f>HLOOKUP(AG$11,'NTM-B BOE(All)'!$A$9:$AO$84,6,FALSE)</f>
        <v>3.1, 3.2, 3.3, 3.4, 3.5, 3.7, 3.8, 3.9, 3.14, 3.15, 3.16</v>
      </c>
      <c r="AG16" s="298"/>
      <c r="AH16" s="297">
        <f>HLOOKUP(AI$11,'NTM-B BOE(All)'!$A$9:$AO$84,6,FALSE)</f>
        <v>3.26</v>
      </c>
      <c r="AI16" s="298"/>
      <c r="AJ16" s="297" t="str">
        <f>HLOOKUP(AK$11,'NTM-B BOE(All)'!$A$9:$AO$84,6,FALSE)</f>
        <v>3.1 3.2, 3.3, 3.4, 3.5, 3.7, 3.8, 3.9, 3.14, 3.15, 3.16,</v>
      </c>
      <c r="AK16" s="298"/>
      <c r="AL16" s="297" t="str">
        <f>HLOOKUP(AM$11,'NTM-B BOE(All)'!$A$9:$AO$84,6,FALSE)</f>
        <v>3.1 3.2, 3.3, 3.4, 3.5, 3.7, 3.8, 3.9, 3.11, 3.14, 3.15, 3.16,</v>
      </c>
      <c r="AM16" s="298"/>
      <c r="AN16" s="297" t="str">
        <f>HLOOKUP(AO$11,'NTM-B BOE(All)'!$A$9:$AO$84,6,FALSE)</f>
        <v>3.1 3.2, 3.3, 3.4, 3.5, 3.7, 3.8, 3.9, 3.14, 3.15, 3.16,</v>
      </c>
      <c r="AO16" s="298"/>
      <c r="AP16" s="297">
        <f>HLOOKUP(AQ$11,'NTM-B BOE(All)'!$A$9:$AO$84,6,FALSE)</f>
        <v>3.1</v>
      </c>
      <c r="AQ16" s="298"/>
      <c r="AR16" s="297">
        <f>HLOOKUP(AS$11,'NTM-B BOE(All)'!$A$9:$AO$84,6,FALSE)</f>
        <v>3.4</v>
      </c>
      <c r="AS16" s="298"/>
      <c r="AT16" s="297">
        <f>HLOOKUP(AU$11,'NTM-B BOE(All)'!$A$9:$AO$84,6,FALSE)</f>
        <v>3.6</v>
      </c>
      <c r="AU16" s="298"/>
      <c r="AV16" s="297">
        <f>HLOOKUP(AW$11,'NTM-B BOE(All)'!$A$9:$AO$84,6,FALSE)</f>
        <v>3.6</v>
      </c>
      <c r="AW16" s="298"/>
      <c r="AX16" s="297">
        <f>HLOOKUP(AY$11,'NTM-B BOE(All)'!$A$9:$AO$84,6,FALSE)</f>
        <v>3.6</v>
      </c>
      <c r="AY16" s="298"/>
      <c r="AZ16" s="297">
        <f>HLOOKUP(BA$11,'NTM-B BOE(All)'!$A$9:$AO$84,6,FALSE)</f>
        <v>3.11</v>
      </c>
      <c r="BA16" s="298"/>
      <c r="BB16" s="297">
        <f>HLOOKUP(BC$11,'NTM-B BOE(All)'!$A$9:$AO$84,6,FALSE)</f>
        <v>3.17</v>
      </c>
      <c r="BC16" s="298"/>
      <c r="BD16" s="297">
        <f>HLOOKUP(BE$11,'NTM-B BOE(All)'!$A$9:$AO$84,6,FALSE)</f>
        <v>3.17</v>
      </c>
      <c r="BE16" s="298"/>
      <c r="BF16" s="297">
        <f>HLOOKUP(BG$11,'NTM-B BOE(All)'!$A$9:$AO$84,6,FALSE)</f>
        <v>3.12</v>
      </c>
      <c r="BG16" s="298"/>
      <c r="BH16" s="297">
        <f>HLOOKUP(BI$11,'NTM-B BOE(All)'!$A$9:$AO$84,6,FALSE)</f>
        <v>3.12</v>
      </c>
      <c r="BI16" s="298"/>
      <c r="BJ16" s="297">
        <f>HLOOKUP(BK$11,'NTM-B BOE(All)'!$A$9:$AO$84,6,FALSE)</f>
        <v>3.12</v>
      </c>
      <c r="BK16" s="298"/>
      <c r="BL16" s="297">
        <f>HLOOKUP(BM$11,'NTM-B BOE(All)'!$A$9:$AO$84,6,FALSE)</f>
        <v>3.12</v>
      </c>
      <c r="BM16" s="298"/>
      <c r="BN16" s="297">
        <f>HLOOKUP(BO$11,'NTM-B BOE(All)'!$A$9:$AO$84,6,FALSE)</f>
        <v>3.13</v>
      </c>
      <c r="BO16" s="298"/>
      <c r="BP16" s="297">
        <f>HLOOKUP(BQ$11,'NTM-B BOE(All)'!$A$9:$AO$84,6,FALSE)</f>
        <v>3.13</v>
      </c>
      <c r="BQ16" s="298"/>
      <c r="BR16" s="297" t="str">
        <f>HLOOKUP(BS$11,'NTM-B BOE(All)'!$A$9:$AO$84,6,FALSE)</f>
        <v>3.4, 3.5</v>
      </c>
      <c r="BS16" s="298"/>
      <c r="BT16" s="297">
        <f>HLOOKUP(BU$11,'NTM-B BOE(All)'!$A$9:$AO$84,6,FALSE)</f>
        <v>3.27</v>
      </c>
      <c r="BU16" s="298"/>
      <c r="BV16" s="297">
        <f>HLOOKUP(BW$11,'NTM-B BOE(All)'!$A$9:$AO$84,6,FALSE)</f>
        <v>3.27</v>
      </c>
      <c r="BW16" s="298"/>
      <c r="BX16" s="297">
        <f>HLOOKUP(BY$11,'NTM-B BOE(All)'!$A$9:$AO$84,6,FALSE)</f>
        <v>3.28</v>
      </c>
      <c r="BY16" s="298"/>
      <c r="BZ16" s="297">
        <f>HLOOKUP(CA$11,'NTM-B BOE(All)'!$A$9:$AO$84,6,FALSE)</f>
        <v>3.29</v>
      </c>
      <c r="CA16" s="298"/>
      <c r="CB16" s="297" t="str">
        <f>HLOOKUP(CC$11,'NTM-B BOE(All)'!$A$9:$AO$84,6,FALSE)</f>
        <v>3.18, 3.19, 3.20, 3.21 3.22, 3.23, 3.24, 3.25</v>
      </c>
      <c r="CC16" s="298"/>
      <c r="CD16" s="297" t="str">
        <f>HLOOKUP(CE$11,'NTM-B BOE(All)'!$A$9:$AO$84,6,FALSE)</f>
        <v>3.18, 3.19, 3.20, 3.21 3.22, 3.23, 3.24, 3.25</v>
      </c>
      <c r="CE16" s="298"/>
      <c r="CG16" s="41" t="str">
        <f t="shared" ref="CG16:CG49" si="32">IF((OR((O16=""),(O16&gt;0))),"1","0")</f>
        <v>1</v>
      </c>
    </row>
    <row r="17" spans="4:85">
      <c r="E17" s="46" t="s">
        <v>17</v>
      </c>
      <c r="F17" s="47" t="s">
        <v>18</v>
      </c>
      <c r="G17" s="47" t="s">
        <v>19</v>
      </c>
      <c r="H17" s="47" t="s">
        <v>20</v>
      </c>
      <c r="I17" s="48" t="s">
        <v>21</v>
      </c>
      <c r="J17" s="47" t="s">
        <v>22</v>
      </c>
      <c r="K17" s="48" t="s">
        <v>23</v>
      </c>
      <c r="L17" s="49" t="s">
        <v>24</v>
      </c>
      <c r="M17" s="50" t="s">
        <v>25</v>
      </c>
      <c r="N17" s="51" t="s">
        <v>26</v>
      </c>
      <c r="O17" s="52" t="s">
        <v>27</v>
      </c>
      <c r="P17" s="51" t="s">
        <v>26</v>
      </c>
      <c r="Q17" s="52" t="s">
        <v>27</v>
      </c>
      <c r="R17" s="51" t="s">
        <v>26</v>
      </c>
      <c r="S17" s="52" t="s">
        <v>27</v>
      </c>
      <c r="T17" s="51" t="s">
        <v>26</v>
      </c>
      <c r="U17" s="52" t="s">
        <v>27</v>
      </c>
      <c r="V17" s="51" t="s">
        <v>26</v>
      </c>
      <c r="W17" s="52" t="s">
        <v>27</v>
      </c>
      <c r="X17" s="51" t="s">
        <v>26</v>
      </c>
      <c r="Y17" s="52" t="s">
        <v>27</v>
      </c>
      <c r="Z17" s="51" t="s">
        <v>26</v>
      </c>
      <c r="AA17" s="52" t="s">
        <v>27</v>
      </c>
      <c r="AB17" s="51" t="s">
        <v>26</v>
      </c>
      <c r="AC17" s="52" t="s">
        <v>27</v>
      </c>
      <c r="AD17" s="51" t="s">
        <v>26</v>
      </c>
      <c r="AE17" s="52" t="s">
        <v>27</v>
      </c>
      <c r="AF17" s="51" t="s">
        <v>26</v>
      </c>
      <c r="AG17" s="52" t="s">
        <v>27</v>
      </c>
      <c r="AH17" s="51" t="s">
        <v>26</v>
      </c>
      <c r="AI17" s="52" t="s">
        <v>27</v>
      </c>
      <c r="AJ17" s="51" t="s">
        <v>26</v>
      </c>
      <c r="AK17" s="52" t="s">
        <v>27</v>
      </c>
      <c r="AL17" s="51" t="s">
        <v>26</v>
      </c>
      <c r="AM17" s="52" t="s">
        <v>27</v>
      </c>
      <c r="AN17" s="51" t="s">
        <v>26</v>
      </c>
      <c r="AO17" s="52" t="s">
        <v>27</v>
      </c>
      <c r="AP17" s="51" t="s">
        <v>26</v>
      </c>
      <c r="AQ17" s="52" t="s">
        <v>27</v>
      </c>
      <c r="AR17" s="51" t="s">
        <v>26</v>
      </c>
      <c r="AS17" s="52" t="s">
        <v>27</v>
      </c>
      <c r="AT17" s="51" t="s">
        <v>26</v>
      </c>
      <c r="AU17" s="52" t="s">
        <v>27</v>
      </c>
      <c r="AV17" s="51" t="s">
        <v>26</v>
      </c>
      <c r="AW17" s="52" t="s">
        <v>27</v>
      </c>
      <c r="AX17" s="51" t="s">
        <v>26</v>
      </c>
      <c r="AY17" s="52" t="s">
        <v>27</v>
      </c>
      <c r="AZ17" s="51" t="s">
        <v>26</v>
      </c>
      <c r="BA17" s="52" t="s">
        <v>27</v>
      </c>
      <c r="BB17" s="51" t="s">
        <v>26</v>
      </c>
      <c r="BC17" s="52" t="s">
        <v>27</v>
      </c>
      <c r="BD17" s="51" t="s">
        <v>26</v>
      </c>
      <c r="BE17" s="52" t="s">
        <v>27</v>
      </c>
      <c r="BF17" s="51" t="s">
        <v>26</v>
      </c>
      <c r="BG17" s="52" t="s">
        <v>27</v>
      </c>
      <c r="BH17" s="51" t="s">
        <v>26</v>
      </c>
      <c r="BI17" s="52" t="s">
        <v>27</v>
      </c>
      <c r="BJ17" s="51" t="s">
        <v>26</v>
      </c>
      <c r="BK17" s="52" t="s">
        <v>27</v>
      </c>
      <c r="BL17" s="51" t="s">
        <v>26</v>
      </c>
      <c r="BM17" s="52" t="s">
        <v>27</v>
      </c>
      <c r="BN17" s="51" t="s">
        <v>26</v>
      </c>
      <c r="BO17" s="52" t="s">
        <v>27</v>
      </c>
      <c r="BP17" s="51" t="s">
        <v>26</v>
      </c>
      <c r="BQ17" s="52" t="s">
        <v>27</v>
      </c>
      <c r="BR17" s="51" t="s">
        <v>26</v>
      </c>
      <c r="BS17" s="52" t="s">
        <v>27</v>
      </c>
      <c r="BT17" s="51" t="s">
        <v>26</v>
      </c>
      <c r="BU17" s="52" t="s">
        <v>27</v>
      </c>
      <c r="BV17" s="51" t="s">
        <v>26</v>
      </c>
      <c r="BW17" s="52" t="s">
        <v>27</v>
      </c>
      <c r="BX17" s="51" t="s">
        <v>26</v>
      </c>
      <c r="BY17" s="52" t="s">
        <v>27</v>
      </c>
      <c r="BZ17" s="51" t="s">
        <v>26</v>
      </c>
      <c r="CA17" s="52" t="s">
        <v>27</v>
      </c>
      <c r="CB17" s="51" t="s">
        <v>26</v>
      </c>
      <c r="CC17" s="52" t="s">
        <v>27</v>
      </c>
      <c r="CD17" s="51" t="s">
        <v>26</v>
      </c>
      <c r="CE17" s="52" t="s">
        <v>27</v>
      </c>
      <c r="CG17" s="41" t="str">
        <f t="shared" si="32"/>
        <v>1</v>
      </c>
    </row>
    <row r="18" spans="4:85">
      <c r="E18" s="46"/>
      <c r="F18" s="1"/>
      <c r="G18" s="1"/>
      <c r="H18" s="1"/>
      <c r="I18" s="1"/>
      <c r="J18" s="1"/>
      <c r="K18" s="1"/>
      <c r="L18" s="1"/>
      <c r="M18" s="53"/>
      <c r="N18" s="54"/>
      <c r="O18" s="55"/>
      <c r="P18" s="54"/>
      <c r="Q18" s="55"/>
      <c r="R18" s="54"/>
      <c r="S18" s="55"/>
      <c r="T18" s="54"/>
      <c r="U18" s="55"/>
      <c r="V18" s="54"/>
      <c r="W18" s="55"/>
      <c r="X18" s="54"/>
      <c r="Y18" s="55"/>
      <c r="Z18" s="54"/>
      <c r="AA18" s="55"/>
      <c r="AB18" s="54"/>
      <c r="AC18" s="55"/>
      <c r="AD18" s="54"/>
      <c r="AE18" s="55"/>
      <c r="AF18" s="54"/>
      <c r="AG18" s="55"/>
      <c r="AH18" s="54"/>
      <c r="AI18" s="55"/>
      <c r="AJ18" s="54"/>
      <c r="AK18" s="55"/>
      <c r="AL18" s="54"/>
      <c r="AM18" s="55"/>
      <c r="AN18" s="54"/>
      <c r="AO18" s="55"/>
      <c r="AP18" s="54"/>
      <c r="AQ18" s="55"/>
      <c r="AR18" s="54"/>
      <c r="AS18" s="55"/>
      <c r="AT18" s="54"/>
      <c r="AU18" s="55"/>
      <c r="AV18" s="54"/>
      <c r="AW18" s="55"/>
      <c r="AX18" s="54"/>
      <c r="AY18" s="55"/>
      <c r="AZ18" s="54"/>
      <c r="BA18" s="55"/>
      <c r="BB18" s="54"/>
      <c r="BC18" s="55"/>
      <c r="BD18" s="54"/>
      <c r="BE18" s="55"/>
      <c r="BF18" s="54"/>
      <c r="BG18" s="55"/>
      <c r="BH18" s="54"/>
      <c r="BI18" s="55"/>
      <c r="BJ18" s="54"/>
      <c r="BK18" s="55"/>
      <c r="BL18" s="54"/>
      <c r="BM18" s="55"/>
      <c r="BN18" s="54"/>
      <c r="BO18" s="55"/>
      <c r="BP18" s="54"/>
      <c r="BQ18" s="55"/>
      <c r="BR18" s="54"/>
      <c r="BS18" s="55"/>
      <c r="BT18" s="54"/>
      <c r="BU18" s="55"/>
      <c r="BV18" s="54"/>
      <c r="BW18" s="55"/>
      <c r="BX18" s="54"/>
      <c r="BY18" s="55"/>
      <c r="BZ18" s="54"/>
      <c r="CA18" s="55"/>
      <c r="CB18" s="54"/>
      <c r="CC18" s="55"/>
      <c r="CD18" s="54"/>
      <c r="CE18" s="55"/>
      <c r="CG18" s="41" t="str">
        <f t="shared" si="32"/>
        <v>1</v>
      </c>
    </row>
    <row r="19" spans="4:85">
      <c r="D19" s="1">
        <f t="shared" ref="D19:D45" si="33">D18+1</f>
        <v>1</v>
      </c>
      <c r="E19" s="56" t="s">
        <v>74</v>
      </c>
      <c r="F19" s="12" t="s">
        <v>75</v>
      </c>
      <c r="G19" s="1" t="str">
        <f>VLOOKUP($D19,'NTM-B BOE(All)'!$A$9:$AO$84,5,FALSE)</f>
        <v>Govt</v>
      </c>
      <c r="H19" s="1" t="str">
        <f>VLOOKUP($D19,'NTM-B BOE(All)'!$A$9:$AO$84,4,FALSE)</f>
        <v>ManTech</v>
      </c>
      <c r="I19" s="1"/>
      <c r="J19" s="1"/>
      <c r="K19" s="57"/>
      <c r="L19" s="58">
        <v>28.26</v>
      </c>
      <c r="M19" s="59">
        <f t="shared" ref="M19:M45" si="34">IF($I19="",(ROUND($L19*$F$11,2)))</f>
        <v>28.73</v>
      </c>
      <c r="N19" s="54">
        <f t="shared" ref="N19:O45" si="35">SUMIF($P$17:$CG$17,N$17,$P19:$CG19)</f>
        <v>3300</v>
      </c>
      <c r="O19" s="55">
        <f t="shared" si="35"/>
        <v>94815</v>
      </c>
      <c r="P19" s="54">
        <f>INDEX('NTM-B BOE(All)'!$B$10:$AO$84,MATCH($D19,'NTM-B BOE(All)'!$A$10:$A$84,0),MATCH(Q$11,'NTM-B BOE(All)'!$B$9:$AO$9,0))</f>
        <v>220</v>
      </c>
      <c r="Q19" s="55">
        <f t="shared" ref="Q19:Q45" si="36">ROUND($M19*P19,0)</f>
        <v>6321</v>
      </c>
      <c r="R19" s="54">
        <f>INDEX('NTM-B BOE(All)'!$B$10:$AO$84,MATCH($D19,'NTM-B BOE(All)'!$A$10:$A$84,0),MATCH(S$11,'NTM-B BOE(All)'!$B$9:$AO$9,0))</f>
        <v>220</v>
      </c>
      <c r="S19" s="55">
        <f t="shared" ref="S19:S45" si="37">ROUND($M19*R19,0)</f>
        <v>6321</v>
      </c>
      <c r="T19" s="54">
        <f>INDEX('NTM-B BOE(All)'!$B$10:$AO$84,MATCH($D19,'NTM-B BOE(All)'!$A$10:$A$84,0),MATCH(U$11,'NTM-B BOE(All)'!$B$9:$AO$9,0))</f>
        <v>220</v>
      </c>
      <c r="U19" s="55">
        <f t="shared" ref="U19:U45" si="38">ROUND($M19*T19,0)</f>
        <v>6321</v>
      </c>
      <c r="V19" s="54">
        <f>INDEX('NTM-B BOE(All)'!$B$10:$AO$84,MATCH($D19,'NTM-B BOE(All)'!$A$10:$A$84,0),MATCH(W$11,'NTM-B BOE(All)'!$B$9:$AO$9,0))</f>
        <v>220</v>
      </c>
      <c r="W19" s="55">
        <f t="shared" ref="W19:W45" si="39">ROUND($M19*V19,0)</f>
        <v>6321</v>
      </c>
      <c r="X19" s="54">
        <f>INDEX('NTM-B BOE(All)'!$B$10:$AO$84,MATCH($D19,'NTM-B BOE(All)'!$A$10:$A$84,0),MATCH(Y$11,'NTM-B BOE(All)'!$B$9:$AO$9,0))</f>
        <v>220</v>
      </c>
      <c r="Y19" s="55">
        <f t="shared" ref="Y19:Y45" si="40">ROUND($M19*X19,0)</f>
        <v>6321</v>
      </c>
      <c r="Z19" s="54">
        <f>INDEX('NTM-B BOE(All)'!$B$10:$AO$84,MATCH($D19,'NTM-B BOE(All)'!$A$10:$A$84,0),MATCH(AA$11,'NTM-B BOE(All)'!$B$9:$AO$9,0))</f>
        <v>220</v>
      </c>
      <c r="AA19" s="55">
        <f t="shared" ref="AA19:AA45" si="41">ROUND($M19*Z19,0)</f>
        <v>6321</v>
      </c>
      <c r="AB19" s="54">
        <f>INDEX('NTM-B BOE(All)'!$B$10:$AO$84,MATCH($D19,'NTM-B BOE(All)'!$A$10:$A$84,0),MATCH(AC$11,'NTM-B BOE(All)'!$B$9:$AO$9,0))</f>
        <v>220</v>
      </c>
      <c r="AC19" s="55">
        <f t="shared" ref="AC19:AC45" si="42">ROUND($M19*AB19,0)</f>
        <v>6321</v>
      </c>
      <c r="AD19" s="54">
        <f>INDEX('NTM-B BOE(All)'!$B$10:$AO$84,MATCH($D19,'NTM-B BOE(All)'!$A$10:$A$84,0),MATCH(AE$11,'NTM-B BOE(All)'!$B$9:$AO$9,0))</f>
        <v>220</v>
      </c>
      <c r="AE19" s="55">
        <f t="shared" ref="AE19:AE45" si="43">ROUND($M19*AD19,0)</f>
        <v>6321</v>
      </c>
      <c r="AF19" s="54">
        <f>INDEX('NTM-B BOE(All)'!$B$10:$AO$84,MATCH($D19,'NTM-B BOE(All)'!$A$10:$A$84,0),MATCH(AG$11,'NTM-B BOE(All)'!$B$9:$AO$9,0))</f>
        <v>220</v>
      </c>
      <c r="AG19" s="55">
        <f t="shared" ref="AG19:AG45" si="44">ROUND($M19*AF19,0)</f>
        <v>6321</v>
      </c>
      <c r="AH19" s="54">
        <f>INDEX('NTM-B BOE(All)'!$B$10:$AO$84,MATCH($D19,'NTM-B BOE(All)'!$A$10:$A$84,0),MATCH(AI$11,'NTM-B BOE(All)'!$B$9:$AO$9,0))</f>
        <v>0</v>
      </c>
      <c r="AI19" s="55">
        <f t="shared" ref="AI19:AI45" si="45">ROUND($M19*AH19,0)</f>
        <v>0</v>
      </c>
      <c r="AJ19" s="54">
        <f>INDEX('NTM-B BOE(All)'!$B$10:$AO$84,MATCH($D19,'NTM-B BOE(All)'!$A$10:$A$84,0),MATCH(AK$11,'NTM-B BOE(All)'!$B$9:$AO$9,0))</f>
        <v>0</v>
      </c>
      <c r="AK19" s="55">
        <f t="shared" ref="AK19:AK45" si="46">ROUND($M19*AJ19,0)</f>
        <v>0</v>
      </c>
      <c r="AL19" s="54">
        <f>INDEX('NTM-B BOE(All)'!$B$10:$AO$84,MATCH($D19,'NTM-B BOE(All)'!$A$10:$A$84,0),MATCH(AM$11,'NTM-B BOE(All)'!$B$9:$AO$9,0))</f>
        <v>0</v>
      </c>
      <c r="AM19" s="55">
        <f t="shared" ref="AM19:AM45" si="47">ROUND($M19*AL19,0)</f>
        <v>0</v>
      </c>
      <c r="AN19" s="54">
        <f>INDEX('NTM-B BOE(All)'!$B$10:$AO$84,MATCH($D19,'NTM-B BOE(All)'!$A$10:$A$84,0),MATCH(AO$11,'NTM-B BOE(All)'!$B$9:$AO$9,0))</f>
        <v>0</v>
      </c>
      <c r="AO19" s="55">
        <f t="shared" ref="AO19:AO45" si="48">ROUND($M19*AN19,0)</f>
        <v>0</v>
      </c>
      <c r="AP19" s="54">
        <f>INDEX('NTM-B BOE(All)'!$B$10:$AO$84,MATCH($D19,'NTM-B BOE(All)'!$A$10:$A$84,0),MATCH(AQ$11,'NTM-B BOE(All)'!$B$9:$AO$9,0))</f>
        <v>0</v>
      </c>
      <c r="AQ19" s="55">
        <f t="shared" ref="AQ19:AQ45" si="49">ROUND($M19*AP19,0)</f>
        <v>0</v>
      </c>
      <c r="AR19" s="54">
        <f>INDEX('NTM-B BOE(All)'!$B$10:$AO$84,MATCH($D19,'NTM-B BOE(All)'!$A$10:$A$84,0),MATCH(AS$11,'NTM-B BOE(All)'!$B$9:$AO$9,0))</f>
        <v>0</v>
      </c>
      <c r="AS19" s="55">
        <f t="shared" ref="AS19:AS45" si="50">ROUND($M19*AR19,0)</f>
        <v>0</v>
      </c>
      <c r="AT19" s="54">
        <f>INDEX('NTM-B BOE(All)'!$B$10:$AO$84,MATCH($D19,'NTM-B BOE(All)'!$A$10:$A$84,0),MATCH(AU$11,'NTM-B BOE(All)'!$B$9:$AO$9,0))</f>
        <v>220</v>
      </c>
      <c r="AU19" s="55">
        <f t="shared" ref="AU19:AU45" si="51">ROUND($M19*AT19,0)</f>
        <v>6321</v>
      </c>
      <c r="AV19" s="54">
        <f>INDEX('NTM-B BOE(All)'!$B$10:$AO$84,MATCH($D19,'NTM-B BOE(All)'!$A$10:$A$84,0),MATCH(AW$11,'NTM-B BOE(All)'!$B$9:$AO$9,0))</f>
        <v>220</v>
      </c>
      <c r="AW19" s="55">
        <f t="shared" ref="AW19:AW45" si="52">ROUND($M19*AV19,0)</f>
        <v>6321</v>
      </c>
      <c r="AX19" s="54">
        <f>INDEX('NTM-B BOE(All)'!$B$10:$AO$84,MATCH($D19,'NTM-B BOE(All)'!$A$10:$A$84,0),MATCH(AY$11,'NTM-B BOE(All)'!$B$9:$AO$9,0))</f>
        <v>220</v>
      </c>
      <c r="AY19" s="55">
        <f t="shared" ref="AY19:AY45" si="53">ROUND($M19*AX19,0)</f>
        <v>6321</v>
      </c>
      <c r="AZ19" s="54">
        <f>INDEX('NTM-B BOE(All)'!$B$10:$AO$84,MATCH($D19,'NTM-B BOE(All)'!$A$10:$A$84,0),MATCH(BA$11,'NTM-B BOE(All)'!$B$9:$AO$9,0))</f>
        <v>0</v>
      </c>
      <c r="BA19" s="55">
        <f t="shared" ref="BA19:BA45" si="54">ROUND($M19*AZ19,0)</f>
        <v>0</v>
      </c>
      <c r="BB19" s="54">
        <f>INDEX('NTM-B BOE(All)'!$B$10:$AO$84,MATCH($D19,'NTM-B BOE(All)'!$A$10:$A$84,0),MATCH(BC$11,'NTM-B BOE(All)'!$B$9:$AO$9,0))</f>
        <v>0</v>
      </c>
      <c r="BC19" s="55">
        <f t="shared" ref="BC19:BC45" si="55">ROUND($M19*BB19,0)</f>
        <v>0</v>
      </c>
      <c r="BD19" s="54">
        <f>INDEX('NTM-B BOE(All)'!$B$10:$AO$84,MATCH($D19,'NTM-B BOE(All)'!$A$10:$A$84,0),MATCH(BE$11,'NTM-B BOE(All)'!$B$9:$AO$9,0))</f>
        <v>0</v>
      </c>
      <c r="BE19" s="55">
        <f t="shared" ref="BE19:BE45" si="56">ROUND($M19*BD19,0)</f>
        <v>0</v>
      </c>
      <c r="BF19" s="54">
        <f>INDEX('NTM-B BOE(All)'!$B$10:$AO$84,MATCH($D19,'NTM-B BOE(All)'!$A$10:$A$84,0),MATCH(BG$11,'NTM-B BOE(All)'!$B$9:$AO$9,0))</f>
        <v>0</v>
      </c>
      <c r="BG19" s="55">
        <f t="shared" ref="BG19:BG45" si="57">ROUND($M19*BF19,0)</f>
        <v>0</v>
      </c>
      <c r="BH19" s="54">
        <f>INDEX('NTM-B BOE(All)'!$B$10:$AO$84,MATCH($D19,'NTM-B BOE(All)'!$A$10:$A$84,0),MATCH(BI$11,'NTM-B BOE(All)'!$B$9:$AO$9,0))</f>
        <v>0</v>
      </c>
      <c r="BI19" s="55">
        <f t="shared" ref="BI19:BI45" si="58">ROUND($M19*BH19,0)</f>
        <v>0</v>
      </c>
      <c r="BJ19" s="54">
        <f>INDEX('NTM-B BOE(All)'!$B$10:$AO$84,MATCH($D19,'NTM-B BOE(All)'!$A$10:$A$84,0),MATCH(BK$11,'NTM-B BOE(All)'!$B$9:$AO$9,0))</f>
        <v>220</v>
      </c>
      <c r="BK19" s="55">
        <f t="shared" ref="BK19:BK45" si="59">ROUND($M19*BJ19,0)</f>
        <v>6321</v>
      </c>
      <c r="BL19" s="54">
        <f>INDEX('NTM-B BOE(All)'!$B$10:$AO$84,MATCH($D19,'NTM-B BOE(All)'!$A$10:$A$84,0),MATCH(BM$11,'NTM-B BOE(All)'!$B$9:$AO$9,0))</f>
        <v>220</v>
      </c>
      <c r="BM19" s="55">
        <f t="shared" ref="BM19:BM45" si="60">ROUND($M19*BL19,0)</f>
        <v>6321</v>
      </c>
      <c r="BN19" s="54">
        <f>INDEX('NTM-B BOE(All)'!$B$10:$AO$84,MATCH($D19,'NTM-B BOE(All)'!$A$10:$A$84,0),MATCH(BO$11,'NTM-B BOE(All)'!$B$9:$AO$9,0))</f>
        <v>0</v>
      </c>
      <c r="BO19" s="55">
        <f t="shared" ref="BO19:BO45" si="61">ROUND($M19*BN19,0)</f>
        <v>0</v>
      </c>
      <c r="BP19" s="54">
        <f>INDEX('NTM-B BOE(All)'!$B$10:$AO$84,MATCH($D19,'NTM-B BOE(All)'!$A$10:$A$84,0),MATCH(BQ$11,'NTM-B BOE(All)'!$B$9:$AO$9,0))</f>
        <v>0</v>
      </c>
      <c r="BQ19" s="55">
        <f t="shared" ref="BQ19:BQ45" si="62">ROUND($M19*BP19,0)</f>
        <v>0</v>
      </c>
      <c r="BR19" s="54">
        <f>INDEX('NTM-B BOE(All)'!$B$10:$AO$84,MATCH($D19,'NTM-B BOE(All)'!$A$10:$A$84,0),MATCH(BS$11,'NTM-B BOE(All)'!$B$9:$AO$9,0))</f>
        <v>220</v>
      </c>
      <c r="BS19" s="55">
        <f t="shared" ref="BS19:BS45" si="63">ROUND($M19*BR19,0)</f>
        <v>6321</v>
      </c>
      <c r="BT19" s="54">
        <f>INDEX('NTM-B BOE(All)'!$B$10:$AO$84,MATCH($D19,'NTM-B BOE(All)'!$A$10:$A$84,0),MATCH(BU$11,'NTM-B BOE(All)'!$B$9:$AO$9,0))</f>
        <v>0</v>
      </c>
      <c r="BU19" s="55">
        <f t="shared" ref="BU19:BU45" si="64">ROUND($M19*BT19,0)</f>
        <v>0</v>
      </c>
      <c r="BV19" s="54">
        <f>INDEX('NTM-B BOE(All)'!$B$10:$AO$84,MATCH($D19,'NTM-B BOE(All)'!$A$10:$A$84,0),MATCH(BW$11,'NTM-B BOE(All)'!$B$9:$AO$9,0))</f>
        <v>0</v>
      </c>
      <c r="BW19" s="55">
        <f t="shared" ref="BW19:BW45" si="65">ROUND($M19*BV19,0)</f>
        <v>0</v>
      </c>
      <c r="BX19" s="54">
        <f>INDEX('NTM-B BOE(All)'!$B$10:$AO$84,MATCH($D19,'NTM-B BOE(All)'!$A$10:$A$84,0),MATCH(BY$11,'NTM-B BOE(All)'!$B$9:$AO$9,0))</f>
        <v>0</v>
      </c>
      <c r="BY19" s="55">
        <f t="shared" ref="BY19:BY45" si="66">ROUND($M19*BX19,0)</f>
        <v>0</v>
      </c>
      <c r="BZ19" s="54">
        <f>INDEX('NTM-B BOE(All)'!$B$10:$AO$84,MATCH($D19,'NTM-B BOE(All)'!$A$10:$A$84,0),MATCH(CA$11,'NTM-B BOE(All)'!$B$9:$AO$9,0))</f>
        <v>0</v>
      </c>
      <c r="CA19" s="55">
        <f t="shared" ref="CA19:CA45" si="67">ROUND($M19*BZ19,0)</f>
        <v>0</v>
      </c>
      <c r="CB19" s="54">
        <f>INDEX('NTM-B BOE(All)'!$B$10:$AO$84,MATCH($D19,'NTM-B BOE(All)'!$A$10:$A$84,0),MATCH(CC$11,'NTM-B BOE(All)'!$B$9:$AO$9,0))</f>
        <v>0</v>
      </c>
      <c r="CC19" s="55">
        <f t="shared" ref="CC19:CC45" si="68">ROUND($M19*CB19,0)</f>
        <v>0</v>
      </c>
      <c r="CD19" s="54">
        <f>INDEX('NTM-B BOE(All)'!$B$10:$AO$84,MATCH($D19,'NTM-B BOE(All)'!$A$10:$A$84,0),MATCH(CE$11,'NTM-B BOE(All)'!$B$9:$AO$9,0))</f>
        <v>0</v>
      </c>
      <c r="CE19" s="55">
        <f t="shared" ref="CE19:CE45" si="69">ROUND($M19*CD19,0)</f>
        <v>0</v>
      </c>
      <c r="CG19" s="41" t="str">
        <f t="shared" si="32"/>
        <v>1</v>
      </c>
    </row>
    <row r="20" spans="4:85">
      <c r="D20" s="1">
        <f t="shared" si="33"/>
        <v>2</v>
      </c>
      <c r="E20" s="56" t="s">
        <v>74</v>
      </c>
      <c r="F20" s="12" t="s">
        <v>75</v>
      </c>
      <c r="G20" s="1" t="str">
        <f>VLOOKUP($D20,'NTM-B BOE(All)'!$A$9:$AO$84,5,FALSE)</f>
        <v>Govt</v>
      </c>
      <c r="H20" s="1" t="str">
        <f>VLOOKUP($D20,'NTM-B BOE(All)'!$A$9:$AO$84,4,FALSE)</f>
        <v>ManTech</v>
      </c>
      <c r="I20" s="1"/>
      <c r="J20" s="1"/>
      <c r="K20" s="57"/>
      <c r="L20" s="58">
        <v>28.26</v>
      </c>
      <c r="M20" s="59">
        <f t="shared" si="34"/>
        <v>28.73</v>
      </c>
      <c r="N20" s="54">
        <f t="shared" si="35"/>
        <v>2420</v>
      </c>
      <c r="O20" s="55">
        <f t="shared" si="35"/>
        <v>69531</v>
      </c>
      <c r="P20" s="54">
        <f>INDEX('NTM-B BOE(All)'!$B$10:$AO$84,MATCH($D20,'NTM-B BOE(All)'!$A$10:$A$84,0),MATCH(Q$11,'NTM-B BOE(All)'!$B$9:$AO$9,0))</f>
        <v>220</v>
      </c>
      <c r="Q20" s="55">
        <f t="shared" si="36"/>
        <v>6321</v>
      </c>
      <c r="R20" s="54">
        <f>INDEX('NTM-B BOE(All)'!$B$10:$AO$84,MATCH($D20,'NTM-B BOE(All)'!$A$10:$A$84,0),MATCH(S$11,'NTM-B BOE(All)'!$B$9:$AO$9,0))</f>
        <v>220</v>
      </c>
      <c r="S20" s="55">
        <f t="shared" si="37"/>
        <v>6321</v>
      </c>
      <c r="T20" s="54">
        <f>INDEX('NTM-B BOE(All)'!$B$10:$AO$84,MATCH($D20,'NTM-B BOE(All)'!$A$10:$A$84,0),MATCH(U$11,'NTM-B BOE(All)'!$B$9:$AO$9,0))</f>
        <v>0</v>
      </c>
      <c r="U20" s="55">
        <f t="shared" si="38"/>
        <v>0</v>
      </c>
      <c r="V20" s="54">
        <f>INDEX('NTM-B BOE(All)'!$B$10:$AO$84,MATCH($D20,'NTM-B BOE(All)'!$A$10:$A$84,0),MATCH(W$11,'NTM-B BOE(All)'!$B$9:$AO$9,0))</f>
        <v>220</v>
      </c>
      <c r="W20" s="55">
        <f t="shared" si="39"/>
        <v>6321</v>
      </c>
      <c r="X20" s="54">
        <f>INDEX('NTM-B BOE(All)'!$B$10:$AO$84,MATCH($D20,'NTM-B BOE(All)'!$A$10:$A$84,0),MATCH(Y$11,'NTM-B BOE(All)'!$B$9:$AO$9,0))</f>
        <v>220</v>
      </c>
      <c r="Y20" s="55">
        <f t="shared" si="40"/>
        <v>6321</v>
      </c>
      <c r="Z20" s="54">
        <f>INDEX('NTM-B BOE(All)'!$B$10:$AO$84,MATCH($D20,'NTM-B BOE(All)'!$A$10:$A$84,0),MATCH(AA$11,'NTM-B BOE(All)'!$B$9:$AO$9,0))</f>
        <v>220</v>
      </c>
      <c r="AA20" s="55">
        <f t="shared" si="41"/>
        <v>6321</v>
      </c>
      <c r="AB20" s="54">
        <f>INDEX('NTM-B BOE(All)'!$B$10:$AO$84,MATCH($D20,'NTM-B BOE(All)'!$A$10:$A$84,0),MATCH(AC$11,'NTM-B BOE(All)'!$B$9:$AO$9,0))</f>
        <v>220</v>
      </c>
      <c r="AC20" s="55">
        <f t="shared" si="42"/>
        <v>6321</v>
      </c>
      <c r="AD20" s="54">
        <f>INDEX('NTM-B BOE(All)'!$B$10:$AO$84,MATCH($D20,'NTM-B BOE(All)'!$A$10:$A$84,0),MATCH(AE$11,'NTM-B BOE(All)'!$B$9:$AO$9,0))</f>
        <v>220</v>
      </c>
      <c r="AE20" s="55">
        <f t="shared" si="43"/>
        <v>6321</v>
      </c>
      <c r="AF20" s="54">
        <f>INDEX('NTM-B BOE(All)'!$B$10:$AO$84,MATCH($D20,'NTM-B BOE(All)'!$A$10:$A$84,0),MATCH(AG$11,'NTM-B BOE(All)'!$B$9:$AO$9,0))</f>
        <v>0</v>
      </c>
      <c r="AG20" s="55">
        <f t="shared" si="44"/>
        <v>0</v>
      </c>
      <c r="AH20" s="54">
        <f>INDEX('NTM-B BOE(All)'!$B$10:$AO$84,MATCH($D20,'NTM-B BOE(All)'!$A$10:$A$84,0),MATCH(AI$11,'NTM-B BOE(All)'!$B$9:$AO$9,0))</f>
        <v>0</v>
      </c>
      <c r="AI20" s="55">
        <f t="shared" si="45"/>
        <v>0</v>
      </c>
      <c r="AJ20" s="54">
        <f>INDEX('NTM-B BOE(All)'!$B$10:$AO$84,MATCH($D20,'NTM-B BOE(All)'!$A$10:$A$84,0),MATCH(AK$11,'NTM-B BOE(All)'!$B$9:$AO$9,0))</f>
        <v>0</v>
      </c>
      <c r="AK20" s="55">
        <f t="shared" si="46"/>
        <v>0</v>
      </c>
      <c r="AL20" s="54">
        <f>INDEX('NTM-B BOE(All)'!$B$10:$AO$84,MATCH($D20,'NTM-B BOE(All)'!$A$10:$A$84,0),MATCH(AM$11,'NTM-B BOE(All)'!$B$9:$AO$9,0))</f>
        <v>0</v>
      </c>
      <c r="AM20" s="55">
        <f t="shared" si="47"/>
        <v>0</v>
      </c>
      <c r="AN20" s="54">
        <f>INDEX('NTM-B BOE(All)'!$B$10:$AO$84,MATCH($D20,'NTM-B BOE(All)'!$A$10:$A$84,0),MATCH(AO$11,'NTM-B BOE(All)'!$B$9:$AO$9,0))</f>
        <v>0</v>
      </c>
      <c r="AO20" s="55">
        <f t="shared" si="48"/>
        <v>0</v>
      </c>
      <c r="AP20" s="54">
        <f>INDEX('NTM-B BOE(All)'!$B$10:$AO$84,MATCH($D20,'NTM-B BOE(All)'!$A$10:$A$84,0),MATCH(AQ$11,'NTM-B BOE(All)'!$B$9:$AO$9,0))</f>
        <v>0</v>
      </c>
      <c r="AQ20" s="55">
        <f t="shared" si="49"/>
        <v>0</v>
      </c>
      <c r="AR20" s="54">
        <f>INDEX('NTM-B BOE(All)'!$B$10:$AO$84,MATCH($D20,'NTM-B BOE(All)'!$A$10:$A$84,0),MATCH(AS$11,'NTM-B BOE(All)'!$B$9:$AO$9,0))</f>
        <v>0</v>
      </c>
      <c r="AS20" s="55">
        <f t="shared" si="50"/>
        <v>0</v>
      </c>
      <c r="AT20" s="54">
        <f>INDEX('NTM-B BOE(All)'!$B$10:$AO$84,MATCH($D20,'NTM-B BOE(All)'!$A$10:$A$84,0),MATCH(AU$11,'NTM-B BOE(All)'!$B$9:$AO$9,0))</f>
        <v>0</v>
      </c>
      <c r="AU20" s="55">
        <f t="shared" si="51"/>
        <v>0</v>
      </c>
      <c r="AV20" s="54">
        <f>INDEX('NTM-B BOE(All)'!$B$10:$AO$84,MATCH($D20,'NTM-B BOE(All)'!$A$10:$A$84,0),MATCH(AW$11,'NTM-B BOE(All)'!$B$9:$AO$9,0))</f>
        <v>220</v>
      </c>
      <c r="AW20" s="55">
        <f t="shared" si="52"/>
        <v>6321</v>
      </c>
      <c r="AX20" s="54">
        <f>INDEX('NTM-B BOE(All)'!$B$10:$AO$84,MATCH($D20,'NTM-B BOE(All)'!$A$10:$A$84,0),MATCH(AY$11,'NTM-B BOE(All)'!$B$9:$AO$9,0))</f>
        <v>220</v>
      </c>
      <c r="AY20" s="55">
        <f t="shared" si="53"/>
        <v>6321</v>
      </c>
      <c r="AZ20" s="54">
        <f>INDEX('NTM-B BOE(All)'!$B$10:$AO$84,MATCH($D20,'NTM-B BOE(All)'!$A$10:$A$84,0),MATCH(BA$11,'NTM-B BOE(All)'!$B$9:$AO$9,0))</f>
        <v>0</v>
      </c>
      <c r="BA20" s="55">
        <f t="shared" si="54"/>
        <v>0</v>
      </c>
      <c r="BB20" s="54">
        <f>INDEX('NTM-B BOE(All)'!$B$10:$AO$84,MATCH($D20,'NTM-B BOE(All)'!$A$10:$A$84,0),MATCH(BC$11,'NTM-B BOE(All)'!$B$9:$AO$9,0))</f>
        <v>0</v>
      </c>
      <c r="BC20" s="55">
        <f t="shared" si="55"/>
        <v>0</v>
      </c>
      <c r="BD20" s="54">
        <f>INDEX('NTM-B BOE(All)'!$B$10:$AO$84,MATCH($D20,'NTM-B BOE(All)'!$A$10:$A$84,0),MATCH(BE$11,'NTM-B BOE(All)'!$B$9:$AO$9,0))</f>
        <v>0</v>
      </c>
      <c r="BE20" s="55">
        <f t="shared" si="56"/>
        <v>0</v>
      </c>
      <c r="BF20" s="54">
        <f>INDEX('NTM-B BOE(All)'!$B$10:$AO$84,MATCH($D20,'NTM-B BOE(All)'!$A$10:$A$84,0),MATCH(BG$11,'NTM-B BOE(All)'!$B$9:$AO$9,0))</f>
        <v>0</v>
      </c>
      <c r="BG20" s="55">
        <f t="shared" si="57"/>
        <v>0</v>
      </c>
      <c r="BH20" s="54">
        <f>INDEX('NTM-B BOE(All)'!$B$10:$AO$84,MATCH($D20,'NTM-B BOE(All)'!$A$10:$A$84,0),MATCH(BI$11,'NTM-B BOE(All)'!$B$9:$AO$9,0))</f>
        <v>0</v>
      </c>
      <c r="BI20" s="55">
        <f t="shared" si="58"/>
        <v>0</v>
      </c>
      <c r="BJ20" s="54">
        <f>INDEX('NTM-B BOE(All)'!$B$10:$AO$84,MATCH($D20,'NTM-B BOE(All)'!$A$10:$A$84,0),MATCH(BK$11,'NTM-B BOE(All)'!$B$9:$AO$9,0))</f>
        <v>220</v>
      </c>
      <c r="BK20" s="55">
        <f t="shared" si="59"/>
        <v>6321</v>
      </c>
      <c r="BL20" s="54">
        <f>INDEX('NTM-B BOE(All)'!$B$10:$AO$84,MATCH($D20,'NTM-B BOE(All)'!$A$10:$A$84,0),MATCH(BM$11,'NTM-B BOE(All)'!$B$9:$AO$9,0))</f>
        <v>220</v>
      </c>
      <c r="BM20" s="55">
        <f t="shared" si="60"/>
        <v>6321</v>
      </c>
      <c r="BN20" s="54">
        <f>INDEX('NTM-B BOE(All)'!$B$10:$AO$84,MATCH($D20,'NTM-B BOE(All)'!$A$10:$A$84,0),MATCH(BO$11,'NTM-B BOE(All)'!$B$9:$AO$9,0))</f>
        <v>0</v>
      </c>
      <c r="BO20" s="55">
        <f t="shared" si="61"/>
        <v>0</v>
      </c>
      <c r="BP20" s="54">
        <f>INDEX('NTM-B BOE(All)'!$B$10:$AO$84,MATCH($D20,'NTM-B BOE(All)'!$A$10:$A$84,0),MATCH(BQ$11,'NTM-B BOE(All)'!$B$9:$AO$9,0))</f>
        <v>0</v>
      </c>
      <c r="BQ20" s="55">
        <f t="shared" si="62"/>
        <v>0</v>
      </c>
      <c r="BR20" s="54">
        <f>INDEX('NTM-B BOE(All)'!$B$10:$AO$84,MATCH($D20,'NTM-B BOE(All)'!$A$10:$A$84,0),MATCH(BS$11,'NTM-B BOE(All)'!$B$9:$AO$9,0))</f>
        <v>0</v>
      </c>
      <c r="BS20" s="55">
        <f t="shared" si="63"/>
        <v>0</v>
      </c>
      <c r="BT20" s="54">
        <f>INDEX('NTM-B BOE(All)'!$B$10:$AO$84,MATCH($D20,'NTM-B BOE(All)'!$A$10:$A$84,0),MATCH(BU$11,'NTM-B BOE(All)'!$B$9:$AO$9,0))</f>
        <v>0</v>
      </c>
      <c r="BU20" s="55">
        <f t="shared" si="64"/>
        <v>0</v>
      </c>
      <c r="BV20" s="54">
        <f>INDEX('NTM-B BOE(All)'!$B$10:$AO$84,MATCH($D20,'NTM-B BOE(All)'!$A$10:$A$84,0),MATCH(BW$11,'NTM-B BOE(All)'!$B$9:$AO$9,0))</f>
        <v>0</v>
      </c>
      <c r="BW20" s="55">
        <f t="shared" si="65"/>
        <v>0</v>
      </c>
      <c r="BX20" s="54">
        <f>INDEX('NTM-B BOE(All)'!$B$10:$AO$84,MATCH($D20,'NTM-B BOE(All)'!$A$10:$A$84,0),MATCH(BY$11,'NTM-B BOE(All)'!$B$9:$AO$9,0))</f>
        <v>0</v>
      </c>
      <c r="BY20" s="55">
        <f t="shared" si="66"/>
        <v>0</v>
      </c>
      <c r="BZ20" s="54">
        <f>INDEX('NTM-B BOE(All)'!$B$10:$AO$84,MATCH($D20,'NTM-B BOE(All)'!$A$10:$A$84,0),MATCH(CA$11,'NTM-B BOE(All)'!$B$9:$AO$9,0))</f>
        <v>0</v>
      </c>
      <c r="CA20" s="55">
        <f t="shared" si="67"/>
        <v>0</v>
      </c>
      <c r="CB20" s="54">
        <f>INDEX('NTM-B BOE(All)'!$B$10:$AO$84,MATCH($D20,'NTM-B BOE(All)'!$A$10:$A$84,0),MATCH(CC$11,'NTM-B BOE(All)'!$B$9:$AO$9,0))</f>
        <v>0</v>
      </c>
      <c r="CC20" s="55">
        <f t="shared" si="68"/>
        <v>0</v>
      </c>
      <c r="CD20" s="54">
        <f>INDEX('NTM-B BOE(All)'!$B$10:$AO$84,MATCH($D20,'NTM-B BOE(All)'!$A$10:$A$84,0),MATCH(CE$11,'NTM-B BOE(All)'!$B$9:$AO$9,0))</f>
        <v>0</v>
      </c>
      <c r="CE20" s="55">
        <f t="shared" si="69"/>
        <v>0</v>
      </c>
      <c r="CG20" s="41" t="str">
        <f t="shared" si="32"/>
        <v>1</v>
      </c>
    </row>
    <row r="21" spans="4:85">
      <c r="D21" s="1">
        <f t="shared" si="33"/>
        <v>3</v>
      </c>
      <c r="E21" s="56" t="s">
        <v>74</v>
      </c>
      <c r="F21" s="12" t="s">
        <v>75</v>
      </c>
      <c r="G21" s="1" t="str">
        <f>VLOOKUP($D21,'NTM-B BOE(All)'!$A$9:$AO$84,5,FALSE)</f>
        <v>Govt</v>
      </c>
      <c r="H21" s="1" t="str">
        <f>VLOOKUP($D21,'NTM-B BOE(All)'!$A$9:$AO$84,4,FALSE)</f>
        <v>ManTech</v>
      </c>
      <c r="I21" s="1"/>
      <c r="J21" s="1"/>
      <c r="K21" s="57"/>
      <c r="L21" s="58">
        <v>28.26</v>
      </c>
      <c r="M21" s="59">
        <f t="shared" si="34"/>
        <v>28.73</v>
      </c>
      <c r="N21" s="54">
        <f t="shared" si="35"/>
        <v>1100</v>
      </c>
      <c r="O21" s="55">
        <f t="shared" si="35"/>
        <v>31605</v>
      </c>
      <c r="P21" s="54">
        <f>INDEX('NTM-B BOE(All)'!$B$10:$AO$84,MATCH($D21,'NTM-B BOE(All)'!$A$10:$A$84,0),MATCH(Q$11,'NTM-B BOE(All)'!$B$9:$AO$9,0))</f>
        <v>220</v>
      </c>
      <c r="Q21" s="55">
        <f t="shared" si="36"/>
        <v>6321</v>
      </c>
      <c r="R21" s="54">
        <f>INDEX('NTM-B BOE(All)'!$B$10:$AO$84,MATCH($D21,'NTM-B BOE(All)'!$A$10:$A$84,0),MATCH(S$11,'NTM-B BOE(All)'!$B$9:$AO$9,0))</f>
        <v>220</v>
      </c>
      <c r="S21" s="55">
        <f t="shared" si="37"/>
        <v>6321</v>
      </c>
      <c r="T21" s="54">
        <f>INDEX('NTM-B BOE(All)'!$B$10:$AO$84,MATCH($D21,'NTM-B BOE(All)'!$A$10:$A$84,0),MATCH(U$11,'NTM-B BOE(All)'!$B$9:$AO$9,0))</f>
        <v>0</v>
      </c>
      <c r="U21" s="55">
        <f t="shared" si="38"/>
        <v>0</v>
      </c>
      <c r="V21" s="54">
        <f>INDEX('NTM-B BOE(All)'!$B$10:$AO$84,MATCH($D21,'NTM-B BOE(All)'!$A$10:$A$84,0),MATCH(W$11,'NTM-B BOE(All)'!$B$9:$AO$9,0))</f>
        <v>0</v>
      </c>
      <c r="W21" s="55">
        <f t="shared" si="39"/>
        <v>0</v>
      </c>
      <c r="X21" s="54">
        <f>INDEX('NTM-B BOE(All)'!$B$10:$AO$84,MATCH($D21,'NTM-B BOE(All)'!$A$10:$A$84,0),MATCH(Y$11,'NTM-B BOE(All)'!$B$9:$AO$9,0))</f>
        <v>0</v>
      </c>
      <c r="Y21" s="55">
        <f t="shared" si="40"/>
        <v>0</v>
      </c>
      <c r="Z21" s="54">
        <f>INDEX('NTM-B BOE(All)'!$B$10:$AO$84,MATCH($D21,'NTM-B BOE(All)'!$A$10:$A$84,0),MATCH(AA$11,'NTM-B BOE(All)'!$B$9:$AO$9,0))</f>
        <v>0</v>
      </c>
      <c r="AA21" s="55">
        <f t="shared" si="41"/>
        <v>0</v>
      </c>
      <c r="AB21" s="54">
        <f>INDEX('NTM-B BOE(All)'!$B$10:$AO$84,MATCH($D21,'NTM-B BOE(All)'!$A$10:$A$84,0),MATCH(AC$11,'NTM-B BOE(All)'!$B$9:$AO$9,0))</f>
        <v>0</v>
      </c>
      <c r="AC21" s="55">
        <f t="shared" si="42"/>
        <v>0</v>
      </c>
      <c r="AD21" s="54">
        <f>INDEX('NTM-B BOE(All)'!$B$10:$AO$84,MATCH($D21,'NTM-B BOE(All)'!$A$10:$A$84,0),MATCH(AE$11,'NTM-B BOE(All)'!$B$9:$AO$9,0))</f>
        <v>0</v>
      </c>
      <c r="AE21" s="55">
        <f t="shared" si="43"/>
        <v>0</v>
      </c>
      <c r="AF21" s="54">
        <f>INDEX('NTM-B BOE(All)'!$B$10:$AO$84,MATCH($D21,'NTM-B BOE(All)'!$A$10:$A$84,0),MATCH(AG$11,'NTM-B BOE(All)'!$B$9:$AO$9,0))</f>
        <v>0</v>
      </c>
      <c r="AG21" s="55">
        <f t="shared" si="44"/>
        <v>0</v>
      </c>
      <c r="AH21" s="54">
        <f>INDEX('NTM-B BOE(All)'!$B$10:$AO$84,MATCH($D21,'NTM-B BOE(All)'!$A$10:$A$84,0),MATCH(AI$11,'NTM-B BOE(All)'!$B$9:$AO$9,0))</f>
        <v>0</v>
      </c>
      <c r="AI21" s="55">
        <f t="shared" si="45"/>
        <v>0</v>
      </c>
      <c r="AJ21" s="54">
        <f>INDEX('NTM-B BOE(All)'!$B$10:$AO$84,MATCH($D21,'NTM-B BOE(All)'!$A$10:$A$84,0),MATCH(AK$11,'NTM-B BOE(All)'!$B$9:$AO$9,0))</f>
        <v>0</v>
      </c>
      <c r="AK21" s="55">
        <f t="shared" si="46"/>
        <v>0</v>
      </c>
      <c r="AL21" s="54">
        <f>INDEX('NTM-B BOE(All)'!$B$10:$AO$84,MATCH($D21,'NTM-B BOE(All)'!$A$10:$A$84,0),MATCH(AM$11,'NTM-B BOE(All)'!$B$9:$AO$9,0))</f>
        <v>0</v>
      </c>
      <c r="AM21" s="55">
        <f t="shared" si="47"/>
        <v>0</v>
      </c>
      <c r="AN21" s="54">
        <f>INDEX('NTM-B BOE(All)'!$B$10:$AO$84,MATCH($D21,'NTM-B BOE(All)'!$A$10:$A$84,0),MATCH(AO$11,'NTM-B BOE(All)'!$B$9:$AO$9,0))</f>
        <v>0</v>
      </c>
      <c r="AO21" s="55">
        <f t="shared" si="48"/>
        <v>0</v>
      </c>
      <c r="AP21" s="54">
        <f>INDEX('NTM-B BOE(All)'!$B$10:$AO$84,MATCH($D21,'NTM-B BOE(All)'!$A$10:$A$84,0),MATCH(AQ$11,'NTM-B BOE(All)'!$B$9:$AO$9,0))</f>
        <v>0</v>
      </c>
      <c r="AQ21" s="55">
        <f t="shared" si="49"/>
        <v>0</v>
      </c>
      <c r="AR21" s="54">
        <f>INDEX('NTM-B BOE(All)'!$B$10:$AO$84,MATCH($D21,'NTM-B BOE(All)'!$A$10:$A$84,0),MATCH(AS$11,'NTM-B BOE(All)'!$B$9:$AO$9,0))</f>
        <v>0</v>
      </c>
      <c r="AS21" s="55">
        <f t="shared" si="50"/>
        <v>0</v>
      </c>
      <c r="AT21" s="54">
        <f>INDEX('NTM-B BOE(All)'!$B$10:$AO$84,MATCH($D21,'NTM-B BOE(All)'!$A$10:$A$84,0),MATCH(AU$11,'NTM-B BOE(All)'!$B$9:$AO$9,0))</f>
        <v>0</v>
      </c>
      <c r="AU21" s="55">
        <f t="shared" si="51"/>
        <v>0</v>
      </c>
      <c r="AV21" s="54">
        <f>INDEX('NTM-B BOE(All)'!$B$10:$AO$84,MATCH($D21,'NTM-B BOE(All)'!$A$10:$A$84,0),MATCH(AW$11,'NTM-B BOE(All)'!$B$9:$AO$9,0))</f>
        <v>0</v>
      </c>
      <c r="AW21" s="55">
        <f t="shared" si="52"/>
        <v>0</v>
      </c>
      <c r="AX21" s="54">
        <f>INDEX('NTM-B BOE(All)'!$B$10:$AO$84,MATCH($D21,'NTM-B BOE(All)'!$A$10:$A$84,0),MATCH(AY$11,'NTM-B BOE(All)'!$B$9:$AO$9,0))</f>
        <v>220</v>
      </c>
      <c r="AY21" s="55">
        <f t="shared" si="53"/>
        <v>6321</v>
      </c>
      <c r="AZ21" s="54">
        <f>INDEX('NTM-B BOE(All)'!$B$10:$AO$84,MATCH($D21,'NTM-B BOE(All)'!$A$10:$A$84,0),MATCH(BA$11,'NTM-B BOE(All)'!$B$9:$AO$9,0))</f>
        <v>0</v>
      </c>
      <c r="BA21" s="55">
        <f t="shared" si="54"/>
        <v>0</v>
      </c>
      <c r="BB21" s="54">
        <f>INDEX('NTM-B BOE(All)'!$B$10:$AO$84,MATCH($D21,'NTM-B BOE(All)'!$A$10:$A$84,0),MATCH(BC$11,'NTM-B BOE(All)'!$B$9:$AO$9,0))</f>
        <v>0</v>
      </c>
      <c r="BC21" s="55">
        <f t="shared" si="55"/>
        <v>0</v>
      </c>
      <c r="BD21" s="54">
        <f>INDEX('NTM-B BOE(All)'!$B$10:$AO$84,MATCH($D21,'NTM-B BOE(All)'!$A$10:$A$84,0),MATCH(BE$11,'NTM-B BOE(All)'!$B$9:$AO$9,0))</f>
        <v>0</v>
      </c>
      <c r="BE21" s="55">
        <f t="shared" si="56"/>
        <v>0</v>
      </c>
      <c r="BF21" s="54">
        <f>INDEX('NTM-B BOE(All)'!$B$10:$AO$84,MATCH($D21,'NTM-B BOE(All)'!$A$10:$A$84,0),MATCH(BG$11,'NTM-B BOE(All)'!$B$9:$AO$9,0))</f>
        <v>0</v>
      </c>
      <c r="BG21" s="55">
        <f t="shared" si="57"/>
        <v>0</v>
      </c>
      <c r="BH21" s="54">
        <f>INDEX('NTM-B BOE(All)'!$B$10:$AO$84,MATCH($D21,'NTM-B BOE(All)'!$A$10:$A$84,0),MATCH(BI$11,'NTM-B BOE(All)'!$B$9:$AO$9,0))</f>
        <v>0</v>
      </c>
      <c r="BI21" s="55">
        <f t="shared" si="58"/>
        <v>0</v>
      </c>
      <c r="BJ21" s="54">
        <f>INDEX('NTM-B BOE(All)'!$B$10:$AO$84,MATCH($D21,'NTM-B BOE(All)'!$A$10:$A$84,0),MATCH(BK$11,'NTM-B BOE(All)'!$B$9:$AO$9,0))</f>
        <v>220</v>
      </c>
      <c r="BK21" s="55">
        <f t="shared" si="59"/>
        <v>6321</v>
      </c>
      <c r="BL21" s="54">
        <f>INDEX('NTM-B BOE(All)'!$B$10:$AO$84,MATCH($D21,'NTM-B BOE(All)'!$A$10:$A$84,0),MATCH(BM$11,'NTM-B BOE(All)'!$B$9:$AO$9,0))</f>
        <v>220</v>
      </c>
      <c r="BM21" s="55">
        <f t="shared" si="60"/>
        <v>6321</v>
      </c>
      <c r="BN21" s="54">
        <f>INDEX('NTM-B BOE(All)'!$B$10:$AO$84,MATCH($D21,'NTM-B BOE(All)'!$A$10:$A$84,0),MATCH(BO$11,'NTM-B BOE(All)'!$B$9:$AO$9,0))</f>
        <v>0</v>
      </c>
      <c r="BO21" s="55">
        <f t="shared" si="61"/>
        <v>0</v>
      </c>
      <c r="BP21" s="54">
        <f>INDEX('NTM-B BOE(All)'!$B$10:$AO$84,MATCH($D21,'NTM-B BOE(All)'!$A$10:$A$84,0),MATCH(BQ$11,'NTM-B BOE(All)'!$B$9:$AO$9,0))</f>
        <v>0</v>
      </c>
      <c r="BQ21" s="55">
        <f t="shared" si="62"/>
        <v>0</v>
      </c>
      <c r="BR21" s="54">
        <f>INDEX('NTM-B BOE(All)'!$B$10:$AO$84,MATCH($D21,'NTM-B BOE(All)'!$A$10:$A$84,0),MATCH(BS$11,'NTM-B BOE(All)'!$B$9:$AO$9,0))</f>
        <v>0</v>
      </c>
      <c r="BS21" s="55">
        <f t="shared" si="63"/>
        <v>0</v>
      </c>
      <c r="BT21" s="54">
        <f>INDEX('NTM-B BOE(All)'!$B$10:$AO$84,MATCH($D21,'NTM-B BOE(All)'!$A$10:$A$84,0),MATCH(BU$11,'NTM-B BOE(All)'!$B$9:$AO$9,0))</f>
        <v>0</v>
      </c>
      <c r="BU21" s="55">
        <f t="shared" si="64"/>
        <v>0</v>
      </c>
      <c r="BV21" s="54">
        <f>INDEX('NTM-B BOE(All)'!$B$10:$AO$84,MATCH($D21,'NTM-B BOE(All)'!$A$10:$A$84,0),MATCH(BW$11,'NTM-B BOE(All)'!$B$9:$AO$9,0))</f>
        <v>0</v>
      </c>
      <c r="BW21" s="55">
        <f t="shared" si="65"/>
        <v>0</v>
      </c>
      <c r="BX21" s="54">
        <f>INDEX('NTM-B BOE(All)'!$B$10:$AO$84,MATCH($D21,'NTM-B BOE(All)'!$A$10:$A$84,0),MATCH(BY$11,'NTM-B BOE(All)'!$B$9:$AO$9,0))</f>
        <v>0</v>
      </c>
      <c r="BY21" s="55">
        <f t="shared" si="66"/>
        <v>0</v>
      </c>
      <c r="BZ21" s="54">
        <f>INDEX('NTM-B BOE(All)'!$B$10:$AO$84,MATCH($D21,'NTM-B BOE(All)'!$A$10:$A$84,0),MATCH(CA$11,'NTM-B BOE(All)'!$B$9:$AO$9,0))</f>
        <v>0</v>
      </c>
      <c r="CA21" s="55">
        <f t="shared" si="67"/>
        <v>0</v>
      </c>
      <c r="CB21" s="54">
        <f>INDEX('NTM-B BOE(All)'!$B$10:$AO$84,MATCH($D21,'NTM-B BOE(All)'!$A$10:$A$84,0),MATCH(CC$11,'NTM-B BOE(All)'!$B$9:$AO$9,0))</f>
        <v>0</v>
      </c>
      <c r="CC21" s="55">
        <f t="shared" si="68"/>
        <v>0</v>
      </c>
      <c r="CD21" s="54">
        <f>INDEX('NTM-B BOE(All)'!$B$10:$AO$84,MATCH($D21,'NTM-B BOE(All)'!$A$10:$A$84,0),MATCH(CE$11,'NTM-B BOE(All)'!$B$9:$AO$9,0))</f>
        <v>0</v>
      </c>
      <c r="CE21" s="55">
        <f t="shared" si="69"/>
        <v>0</v>
      </c>
      <c r="CG21" s="41" t="str">
        <f t="shared" si="32"/>
        <v>1</v>
      </c>
    </row>
    <row r="22" spans="4:85">
      <c r="D22" s="1">
        <f t="shared" si="33"/>
        <v>4</v>
      </c>
      <c r="E22" s="56" t="s">
        <v>74</v>
      </c>
      <c r="F22" s="12" t="s">
        <v>75</v>
      </c>
      <c r="G22" s="1" t="str">
        <f>VLOOKUP($D22,'NTM-B BOE(All)'!$A$9:$AO$84,5,FALSE)</f>
        <v>Govt</v>
      </c>
      <c r="H22" s="1" t="str">
        <f>VLOOKUP($D22,'NTM-B BOE(All)'!$A$9:$AO$84,4,FALSE)</f>
        <v>ManTech</v>
      </c>
      <c r="I22" s="1"/>
      <c r="J22" s="1"/>
      <c r="K22" s="57"/>
      <c r="L22" s="58">
        <v>28.26</v>
      </c>
      <c r="M22" s="59">
        <f t="shared" si="34"/>
        <v>28.73</v>
      </c>
      <c r="N22" s="54">
        <f t="shared" si="35"/>
        <v>1100</v>
      </c>
      <c r="O22" s="55">
        <f t="shared" si="35"/>
        <v>31605</v>
      </c>
      <c r="P22" s="54">
        <f>INDEX('NTM-B BOE(All)'!$B$10:$AO$84,MATCH($D22,'NTM-B BOE(All)'!$A$10:$A$84,0),MATCH(Q$11,'NTM-B BOE(All)'!$B$9:$AO$9,0))</f>
        <v>220</v>
      </c>
      <c r="Q22" s="55">
        <f t="shared" si="36"/>
        <v>6321</v>
      </c>
      <c r="R22" s="54">
        <f>INDEX('NTM-B BOE(All)'!$B$10:$AO$84,MATCH($D22,'NTM-B BOE(All)'!$A$10:$A$84,0),MATCH(S$11,'NTM-B BOE(All)'!$B$9:$AO$9,0))</f>
        <v>220</v>
      </c>
      <c r="S22" s="55">
        <f t="shared" si="37"/>
        <v>6321</v>
      </c>
      <c r="T22" s="54">
        <f>INDEX('NTM-B BOE(All)'!$B$10:$AO$84,MATCH($D22,'NTM-B BOE(All)'!$A$10:$A$84,0),MATCH(U$11,'NTM-B BOE(All)'!$B$9:$AO$9,0))</f>
        <v>0</v>
      </c>
      <c r="U22" s="55">
        <f t="shared" si="38"/>
        <v>0</v>
      </c>
      <c r="V22" s="54">
        <f>INDEX('NTM-B BOE(All)'!$B$10:$AO$84,MATCH($D22,'NTM-B BOE(All)'!$A$10:$A$84,0),MATCH(W$11,'NTM-B BOE(All)'!$B$9:$AO$9,0))</f>
        <v>0</v>
      </c>
      <c r="W22" s="55">
        <f t="shared" si="39"/>
        <v>0</v>
      </c>
      <c r="X22" s="54">
        <f>INDEX('NTM-B BOE(All)'!$B$10:$AO$84,MATCH($D22,'NTM-B BOE(All)'!$A$10:$A$84,0),MATCH(Y$11,'NTM-B BOE(All)'!$B$9:$AO$9,0))</f>
        <v>0</v>
      </c>
      <c r="Y22" s="55">
        <f t="shared" si="40"/>
        <v>0</v>
      </c>
      <c r="Z22" s="54">
        <f>INDEX('NTM-B BOE(All)'!$B$10:$AO$84,MATCH($D22,'NTM-B BOE(All)'!$A$10:$A$84,0),MATCH(AA$11,'NTM-B BOE(All)'!$B$9:$AO$9,0))</f>
        <v>0</v>
      </c>
      <c r="AA22" s="55">
        <f t="shared" si="41"/>
        <v>0</v>
      </c>
      <c r="AB22" s="54">
        <f>INDEX('NTM-B BOE(All)'!$B$10:$AO$84,MATCH($D22,'NTM-B BOE(All)'!$A$10:$A$84,0),MATCH(AC$11,'NTM-B BOE(All)'!$B$9:$AO$9,0))</f>
        <v>0</v>
      </c>
      <c r="AC22" s="55">
        <f t="shared" si="42"/>
        <v>0</v>
      </c>
      <c r="AD22" s="54">
        <f>INDEX('NTM-B BOE(All)'!$B$10:$AO$84,MATCH($D22,'NTM-B BOE(All)'!$A$10:$A$84,0),MATCH(AE$11,'NTM-B BOE(All)'!$B$9:$AO$9,0))</f>
        <v>0</v>
      </c>
      <c r="AE22" s="55">
        <f t="shared" si="43"/>
        <v>0</v>
      </c>
      <c r="AF22" s="54">
        <f>INDEX('NTM-B BOE(All)'!$B$10:$AO$84,MATCH($D22,'NTM-B BOE(All)'!$A$10:$A$84,0),MATCH(AG$11,'NTM-B BOE(All)'!$B$9:$AO$9,0))</f>
        <v>0</v>
      </c>
      <c r="AG22" s="55">
        <f t="shared" si="44"/>
        <v>0</v>
      </c>
      <c r="AH22" s="54">
        <f>INDEX('NTM-B BOE(All)'!$B$10:$AO$84,MATCH($D22,'NTM-B BOE(All)'!$A$10:$A$84,0),MATCH(AI$11,'NTM-B BOE(All)'!$B$9:$AO$9,0))</f>
        <v>0</v>
      </c>
      <c r="AI22" s="55">
        <f t="shared" si="45"/>
        <v>0</v>
      </c>
      <c r="AJ22" s="54">
        <f>INDEX('NTM-B BOE(All)'!$B$10:$AO$84,MATCH($D22,'NTM-B BOE(All)'!$A$10:$A$84,0),MATCH(AK$11,'NTM-B BOE(All)'!$B$9:$AO$9,0))</f>
        <v>0</v>
      </c>
      <c r="AK22" s="55">
        <f t="shared" si="46"/>
        <v>0</v>
      </c>
      <c r="AL22" s="54">
        <f>INDEX('NTM-B BOE(All)'!$B$10:$AO$84,MATCH($D22,'NTM-B BOE(All)'!$A$10:$A$84,0),MATCH(AM$11,'NTM-B BOE(All)'!$B$9:$AO$9,0))</f>
        <v>0</v>
      </c>
      <c r="AM22" s="55">
        <f t="shared" si="47"/>
        <v>0</v>
      </c>
      <c r="AN22" s="54">
        <f>INDEX('NTM-B BOE(All)'!$B$10:$AO$84,MATCH($D22,'NTM-B BOE(All)'!$A$10:$A$84,0),MATCH(AO$11,'NTM-B BOE(All)'!$B$9:$AO$9,0))</f>
        <v>0</v>
      </c>
      <c r="AO22" s="55">
        <f t="shared" si="48"/>
        <v>0</v>
      </c>
      <c r="AP22" s="54">
        <f>INDEX('NTM-B BOE(All)'!$B$10:$AO$84,MATCH($D22,'NTM-B BOE(All)'!$A$10:$A$84,0),MATCH(AQ$11,'NTM-B BOE(All)'!$B$9:$AO$9,0))</f>
        <v>0</v>
      </c>
      <c r="AQ22" s="55">
        <f t="shared" si="49"/>
        <v>0</v>
      </c>
      <c r="AR22" s="54">
        <f>INDEX('NTM-B BOE(All)'!$B$10:$AO$84,MATCH($D22,'NTM-B BOE(All)'!$A$10:$A$84,0),MATCH(AS$11,'NTM-B BOE(All)'!$B$9:$AO$9,0))</f>
        <v>0</v>
      </c>
      <c r="AS22" s="55">
        <f t="shared" si="50"/>
        <v>0</v>
      </c>
      <c r="AT22" s="54">
        <f>INDEX('NTM-B BOE(All)'!$B$10:$AO$84,MATCH($D22,'NTM-B BOE(All)'!$A$10:$A$84,0),MATCH(AU$11,'NTM-B BOE(All)'!$B$9:$AO$9,0))</f>
        <v>0</v>
      </c>
      <c r="AU22" s="55">
        <f t="shared" si="51"/>
        <v>0</v>
      </c>
      <c r="AV22" s="54">
        <f>INDEX('NTM-B BOE(All)'!$B$10:$AO$84,MATCH($D22,'NTM-B BOE(All)'!$A$10:$A$84,0),MATCH(AW$11,'NTM-B BOE(All)'!$B$9:$AO$9,0))</f>
        <v>0</v>
      </c>
      <c r="AW22" s="55">
        <f t="shared" si="52"/>
        <v>0</v>
      </c>
      <c r="AX22" s="54">
        <f>INDEX('NTM-B BOE(All)'!$B$10:$AO$84,MATCH($D22,'NTM-B BOE(All)'!$A$10:$A$84,0),MATCH(AY$11,'NTM-B BOE(All)'!$B$9:$AO$9,0))</f>
        <v>220</v>
      </c>
      <c r="AY22" s="55">
        <f t="shared" si="53"/>
        <v>6321</v>
      </c>
      <c r="AZ22" s="54">
        <f>INDEX('NTM-B BOE(All)'!$B$10:$AO$84,MATCH($D22,'NTM-B BOE(All)'!$A$10:$A$84,0),MATCH(BA$11,'NTM-B BOE(All)'!$B$9:$AO$9,0))</f>
        <v>0</v>
      </c>
      <c r="BA22" s="55">
        <f t="shared" si="54"/>
        <v>0</v>
      </c>
      <c r="BB22" s="54">
        <f>INDEX('NTM-B BOE(All)'!$B$10:$AO$84,MATCH($D22,'NTM-B BOE(All)'!$A$10:$A$84,0),MATCH(BC$11,'NTM-B BOE(All)'!$B$9:$AO$9,0))</f>
        <v>0</v>
      </c>
      <c r="BC22" s="55">
        <f t="shared" si="55"/>
        <v>0</v>
      </c>
      <c r="BD22" s="54">
        <f>INDEX('NTM-B BOE(All)'!$B$10:$AO$84,MATCH($D22,'NTM-B BOE(All)'!$A$10:$A$84,0),MATCH(BE$11,'NTM-B BOE(All)'!$B$9:$AO$9,0))</f>
        <v>0</v>
      </c>
      <c r="BE22" s="55">
        <f t="shared" si="56"/>
        <v>0</v>
      </c>
      <c r="BF22" s="54">
        <f>INDEX('NTM-B BOE(All)'!$B$10:$AO$84,MATCH($D22,'NTM-B BOE(All)'!$A$10:$A$84,0),MATCH(BG$11,'NTM-B BOE(All)'!$B$9:$AO$9,0))</f>
        <v>0</v>
      </c>
      <c r="BG22" s="55">
        <f t="shared" si="57"/>
        <v>0</v>
      </c>
      <c r="BH22" s="54">
        <f>INDEX('NTM-B BOE(All)'!$B$10:$AO$84,MATCH($D22,'NTM-B BOE(All)'!$A$10:$A$84,0),MATCH(BI$11,'NTM-B BOE(All)'!$B$9:$AO$9,0))</f>
        <v>0</v>
      </c>
      <c r="BI22" s="55">
        <f t="shared" si="58"/>
        <v>0</v>
      </c>
      <c r="BJ22" s="54">
        <f>INDEX('NTM-B BOE(All)'!$B$10:$AO$84,MATCH($D22,'NTM-B BOE(All)'!$A$10:$A$84,0),MATCH(BK$11,'NTM-B BOE(All)'!$B$9:$AO$9,0))</f>
        <v>220</v>
      </c>
      <c r="BK22" s="55">
        <f t="shared" si="59"/>
        <v>6321</v>
      </c>
      <c r="BL22" s="54">
        <f>INDEX('NTM-B BOE(All)'!$B$10:$AO$84,MATCH($D22,'NTM-B BOE(All)'!$A$10:$A$84,0),MATCH(BM$11,'NTM-B BOE(All)'!$B$9:$AO$9,0))</f>
        <v>220</v>
      </c>
      <c r="BM22" s="55">
        <f t="shared" si="60"/>
        <v>6321</v>
      </c>
      <c r="BN22" s="54">
        <f>INDEX('NTM-B BOE(All)'!$B$10:$AO$84,MATCH($D22,'NTM-B BOE(All)'!$A$10:$A$84,0),MATCH(BO$11,'NTM-B BOE(All)'!$B$9:$AO$9,0))</f>
        <v>0</v>
      </c>
      <c r="BO22" s="55">
        <f t="shared" si="61"/>
        <v>0</v>
      </c>
      <c r="BP22" s="54">
        <f>INDEX('NTM-B BOE(All)'!$B$10:$AO$84,MATCH($D22,'NTM-B BOE(All)'!$A$10:$A$84,0),MATCH(BQ$11,'NTM-B BOE(All)'!$B$9:$AO$9,0))</f>
        <v>0</v>
      </c>
      <c r="BQ22" s="55">
        <f t="shared" si="62"/>
        <v>0</v>
      </c>
      <c r="BR22" s="54">
        <f>INDEX('NTM-B BOE(All)'!$B$10:$AO$84,MATCH($D22,'NTM-B BOE(All)'!$A$10:$A$84,0),MATCH(BS$11,'NTM-B BOE(All)'!$B$9:$AO$9,0))</f>
        <v>0</v>
      </c>
      <c r="BS22" s="55">
        <f t="shared" si="63"/>
        <v>0</v>
      </c>
      <c r="BT22" s="54">
        <f>INDEX('NTM-B BOE(All)'!$B$10:$AO$84,MATCH($D22,'NTM-B BOE(All)'!$A$10:$A$84,0),MATCH(BU$11,'NTM-B BOE(All)'!$B$9:$AO$9,0))</f>
        <v>0</v>
      </c>
      <c r="BU22" s="55">
        <f t="shared" si="64"/>
        <v>0</v>
      </c>
      <c r="BV22" s="54">
        <f>INDEX('NTM-B BOE(All)'!$B$10:$AO$84,MATCH($D22,'NTM-B BOE(All)'!$A$10:$A$84,0),MATCH(BW$11,'NTM-B BOE(All)'!$B$9:$AO$9,0))</f>
        <v>0</v>
      </c>
      <c r="BW22" s="55">
        <f t="shared" si="65"/>
        <v>0</v>
      </c>
      <c r="BX22" s="54">
        <f>INDEX('NTM-B BOE(All)'!$B$10:$AO$84,MATCH($D22,'NTM-B BOE(All)'!$A$10:$A$84,0),MATCH(BY$11,'NTM-B BOE(All)'!$B$9:$AO$9,0))</f>
        <v>0</v>
      </c>
      <c r="BY22" s="55">
        <f t="shared" si="66"/>
        <v>0</v>
      </c>
      <c r="BZ22" s="54">
        <f>INDEX('NTM-B BOE(All)'!$B$10:$AO$84,MATCH($D22,'NTM-B BOE(All)'!$A$10:$A$84,0),MATCH(CA$11,'NTM-B BOE(All)'!$B$9:$AO$9,0))</f>
        <v>0</v>
      </c>
      <c r="CA22" s="55">
        <f t="shared" si="67"/>
        <v>0</v>
      </c>
      <c r="CB22" s="54">
        <f>INDEX('NTM-B BOE(All)'!$B$10:$AO$84,MATCH($D22,'NTM-B BOE(All)'!$A$10:$A$84,0),MATCH(CC$11,'NTM-B BOE(All)'!$B$9:$AO$9,0))</f>
        <v>0</v>
      </c>
      <c r="CC22" s="55">
        <f t="shared" si="68"/>
        <v>0</v>
      </c>
      <c r="CD22" s="54">
        <f>INDEX('NTM-B BOE(All)'!$B$10:$AO$84,MATCH($D22,'NTM-B BOE(All)'!$A$10:$A$84,0),MATCH(CE$11,'NTM-B BOE(All)'!$B$9:$AO$9,0))</f>
        <v>0</v>
      </c>
      <c r="CE22" s="55">
        <f t="shared" si="69"/>
        <v>0</v>
      </c>
      <c r="CG22" s="41" t="str">
        <f t="shared" si="32"/>
        <v>1</v>
      </c>
    </row>
    <row r="23" spans="4:85">
      <c r="D23" s="1">
        <f t="shared" si="33"/>
        <v>5</v>
      </c>
      <c r="E23" s="56" t="s">
        <v>74</v>
      </c>
      <c r="F23" s="12" t="s">
        <v>75</v>
      </c>
      <c r="G23" s="1" t="str">
        <f>VLOOKUP($D23,'NTM-B BOE(All)'!$A$9:$AO$84,5,FALSE)</f>
        <v>Govt</v>
      </c>
      <c r="H23" s="1" t="str">
        <f>VLOOKUP($D23,'NTM-B BOE(All)'!$A$9:$AO$84,4,FALSE)</f>
        <v>ManTech</v>
      </c>
      <c r="I23" s="1"/>
      <c r="J23" s="1"/>
      <c r="K23" s="57"/>
      <c r="L23" s="58">
        <v>28.26</v>
      </c>
      <c r="M23" s="59">
        <f t="shared" si="34"/>
        <v>28.73</v>
      </c>
      <c r="N23" s="54">
        <f t="shared" si="35"/>
        <v>2420</v>
      </c>
      <c r="O23" s="55">
        <f t="shared" si="35"/>
        <v>69531</v>
      </c>
      <c r="P23" s="54">
        <f>INDEX('NTM-B BOE(All)'!$B$10:$AO$84,MATCH($D23,'NTM-B BOE(All)'!$A$10:$A$84,0),MATCH(Q$11,'NTM-B BOE(All)'!$B$9:$AO$9,0))</f>
        <v>220</v>
      </c>
      <c r="Q23" s="55">
        <f t="shared" si="36"/>
        <v>6321</v>
      </c>
      <c r="R23" s="54">
        <f>INDEX('NTM-B BOE(All)'!$B$10:$AO$84,MATCH($D23,'NTM-B BOE(All)'!$A$10:$A$84,0),MATCH(S$11,'NTM-B BOE(All)'!$B$9:$AO$9,0))</f>
        <v>220</v>
      </c>
      <c r="S23" s="55">
        <f t="shared" si="37"/>
        <v>6321</v>
      </c>
      <c r="T23" s="54">
        <f>INDEX('NTM-B BOE(All)'!$B$10:$AO$84,MATCH($D23,'NTM-B BOE(All)'!$A$10:$A$84,0),MATCH(U$11,'NTM-B BOE(All)'!$B$9:$AO$9,0))</f>
        <v>0</v>
      </c>
      <c r="U23" s="55">
        <f t="shared" si="38"/>
        <v>0</v>
      </c>
      <c r="V23" s="54">
        <f>INDEX('NTM-B BOE(All)'!$B$10:$AO$84,MATCH($D23,'NTM-B BOE(All)'!$A$10:$A$84,0),MATCH(W$11,'NTM-B BOE(All)'!$B$9:$AO$9,0))</f>
        <v>0</v>
      </c>
      <c r="W23" s="55">
        <f t="shared" si="39"/>
        <v>0</v>
      </c>
      <c r="X23" s="54">
        <f>INDEX('NTM-B BOE(All)'!$B$10:$AO$84,MATCH($D23,'NTM-B BOE(All)'!$A$10:$A$84,0),MATCH(Y$11,'NTM-B BOE(All)'!$B$9:$AO$9,0))</f>
        <v>220</v>
      </c>
      <c r="Y23" s="55">
        <f t="shared" si="40"/>
        <v>6321</v>
      </c>
      <c r="Z23" s="54">
        <f>INDEX('NTM-B BOE(All)'!$B$10:$AO$84,MATCH($D23,'NTM-B BOE(All)'!$A$10:$A$84,0),MATCH(AA$11,'NTM-B BOE(All)'!$B$9:$AO$9,0))</f>
        <v>0</v>
      </c>
      <c r="AA23" s="55">
        <f t="shared" si="41"/>
        <v>0</v>
      </c>
      <c r="AB23" s="54">
        <f>INDEX('NTM-B BOE(All)'!$B$10:$AO$84,MATCH($D23,'NTM-B BOE(All)'!$A$10:$A$84,0),MATCH(AC$11,'NTM-B BOE(All)'!$B$9:$AO$9,0))</f>
        <v>220</v>
      </c>
      <c r="AC23" s="55">
        <f t="shared" si="42"/>
        <v>6321</v>
      </c>
      <c r="AD23" s="54">
        <f>INDEX('NTM-B BOE(All)'!$B$10:$AO$84,MATCH($D23,'NTM-B BOE(All)'!$A$10:$A$84,0),MATCH(AE$11,'NTM-B BOE(All)'!$B$9:$AO$9,0))</f>
        <v>220</v>
      </c>
      <c r="AE23" s="55">
        <f t="shared" si="43"/>
        <v>6321</v>
      </c>
      <c r="AF23" s="54">
        <f>INDEX('NTM-B BOE(All)'!$B$10:$AO$84,MATCH($D23,'NTM-B BOE(All)'!$A$10:$A$84,0),MATCH(AG$11,'NTM-B BOE(All)'!$B$9:$AO$9,0))</f>
        <v>0</v>
      </c>
      <c r="AG23" s="55">
        <f t="shared" si="44"/>
        <v>0</v>
      </c>
      <c r="AH23" s="54">
        <f>INDEX('NTM-B BOE(All)'!$B$10:$AO$84,MATCH($D23,'NTM-B BOE(All)'!$A$10:$A$84,0),MATCH(AI$11,'NTM-B BOE(All)'!$B$9:$AO$9,0))</f>
        <v>0</v>
      </c>
      <c r="AI23" s="55">
        <f t="shared" si="45"/>
        <v>0</v>
      </c>
      <c r="AJ23" s="54">
        <f>INDEX('NTM-B BOE(All)'!$B$10:$AO$84,MATCH($D23,'NTM-B BOE(All)'!$A$10:$A$84,0),MATCH(AK$11,'NTM-B BOE(All)'!$B$9:$AO$9,0))</f>
        <v>220</v>
      </c>
      <c r="AK23" s="55">
        <f t="shared" si="46"/>
        <v>6321</v>
      </c>
      <c r="AL23" s="54">
        <f>INDEX('NTM-B BOE(All)'!$B$10:$AO$84,MATCH($D23,'NTM-B BOE(All)'!$A$10:$A$84,0),MATCH(AM$11,'NTM-B BOE(All)'!$B$9:$AO$9,0))</f>
        <v>0</v>
      </c>
      <c r="AM23" s="55">
        <f t="shared" si="47"/>
        <v>0</v>
      </c>
      <c r="AN23" s="54">
        <f>INDEX('NTM-B BOE(All)'!$B$10:$AO$84,MATCH($D23,'NTM-B BOE(All)'!$A$10:$A$84,0),MATCH(AO$11,'NTM-B BOE(All)'!$B$9:$AO$9,0))</f>
        <v>0</v>
      </c>
      <c r="AO23" s="55">
        <f t="shared" si="48"/>
        <v>0</v>
      </c>
      <c r="AP23" s="54">
        <f>INDEX('NTM-B BOE(All)'!$B$10:$AO$84,MATCH($D23,'NTM-B BOE(All)'!$A$10:$A$84,0),MATCH(AQ$11,'NTM-B BOE(All)'!$B$9:$AO$9,0))</f>
        <v>0</v>
      </c>
      <c r="AQ23" s="55">
        <f t="shared" si="49"/>
        <v>0</v>
      </c>
      <c r="AR23" s="54">
        <f>INDEX('NTM-B BOE(All)'!$B$10:$AO$84,MATCH($D23,'NTM-B BOE(All)'!$A$10:$A$84,0),MATCH(AS$11,'NTM-B BOE(All)'!$B$9:$AO$9,0))</f>
        <v>0</v>
      </c>
      <c r="AS23" s="55">
        <f t="shared" si="50"/>
        <v>0</v>
      </c>
      <c r="AT23" s="54">
        <f>INDEX('NTM-B BOE(All)'!$B$10:$AO$84,MATCH($D23,'NTM-B BOE(All)'!$A$10:$A$84,0),MATCH(AU$11,'NTM-B BOE(All)'!$B$9:$AO$9,0))</f>
        <v>220</v>
      </c>
      <c r="AU23" s="55">
        <f t="shared" si="51"/>
        <v>6321</v>
      </c>
      <c r="AV23" s="54">
        <f>INDEX('NTM-B BOE(All)'!$B$10:$AO$84,MATCH($D23,'NTM-B BOE(All)'!$A$10:$A$84,0),MATCH(AW$11,'NTM-B BOE(All)'!$B$9:$AO$9,0))</f>
        <v>220</v>
      </c>
      <c r="AW23" s="55">
        <f t="shared" si="52"/>
        <v>6321</v>
      </c>
      <c r="AX23" s="54">
        <f>INDEX('NTM-B BOE(All)'!$B$10:$AO$84,MATCH($D23,'NTM-B BOE(All)'!$A$10:$A$84,0),MATCH(AY$11,'NTM-B BOE(All)'!$B$9:$AO$9,0))</f>
        <v>220</v>
      </c>
      <c r="AY23" s="55">
        <f t="shared" si="53"/>
        <v>6321</v>
      </c>
      <c r="AZ23" s="54">
        <f>INDEX('NTM-B BOE(All)'!$B$10:$AO$84,MATCH($D23,'NTM-B BOE(All)'!$A$10:$A$84,0),MATCH(BA$11,'NTM-B BOE(All)'!$B$9:$AO$9,0))</f>
        <v>0</v>
      </c>
      <c r="BA23" s="55">
        <f t="shared" si="54"/>
        <v>0</v>
      </c>
      <c r="BB23" s="54">
        <f>INDEX('NTM-B BOE(All)'!$B$10:$AO$84,MATCH($D23,'NTM-B BOE(All)'!$A$10:$A$84,0),MATCH(BC$11,'NTM-B BOE(All)'!$B$9:$AO$9,0))</f>
        <v>0</v>
      </c>
      <c r="BC23" s="55">
        <f t="shared" si="55"/>
        <v>0</v>
      </c>
      <c r="BD23" s="54">
        <f>INDEX('NTM-B BOE(All)'!$B$10:$AO$84,MATCH($D23,'NTM-B BOE(All)'!$A$10:$A$84,0),MATCH(BE$11,'NTM-B BOE(All)'!$B$9:$AO$9,0))</f>
        <v>0</v>
      </c>
      <c r="BE23" s="55">
        <f t="shared" si="56"/>
        <v>0</v>
      </c>
      <c r="BF23" s="54">
        <f>INDEX('NTM-B BOE(All)'!$B$10:$AO$84,MATCH($D23,'NTM-B BOE(All)'!$A$10:$A$84,0),MATCH(BG$11,'NTM-B BOE(All)'!$B$9:$AO$9,0))</f>
        <v>0</v>
      </c>
      <c r="BG23" s="55">
        <f t="shared" si="57"/>
        <v>0</v>
      </c>
      <c r="BH23" s="54">
        <f>INDEX('NTM-B BOE(All)'!$B$10:$AO$84,MATCH($D23,'NTM-B BOE(All)'!$A$10:$A$84,0),MATCH(BI$11,'NTM-B BOE(All)'!$B$9:$AO$9,0))</f>
        <v>0</v>
      </c>
      <c r="BI23" s="55">
        <f t="shared" si="58"/>
        <v>0</v>
      </c>
      <c r="BJ23" s="54">
        <f>INDEX('NTM-B BOE(All)'!$B$10:$AO$84,MATCH($D23,'NTM-B BOE(All)'!$A$10:$A$84,0),MATCH(BK$11,'NTM-B BOE(All)'!$B$9:$AO$9,0))</f>
        <v>220</v>
      </c>
      <c r="BK23" s="55">
        <f t="shared" si="59"/>
        <v>6321</v>
      </c>
      <c r="BL23" s="54">
        <f>INDEX('NTM-B BOE(All)'!$B$10:$AO$84,MATCH($D23,'NTM-B BOE(All)'!$A$10:$A$84,0),MATCH(BM$11,'NTM-B BOE(All)'!$B$9:$AO$9,0))</f>
        <v>220</v>
      </c>
      <c r="BM23" s="55">
        <f t="shared" si="60"/>
        <v>6321</v>
      </c>
      <c r="BN23" s="54">
        <f>INDEX('NTM-B BOE(All)'!$B$10:$AO$84,MATCH($D23,'NTM-B BOE(All)'!$A$10:$A$84,0),MATCH(BO$11,'NTM-B BOE(All)'!$B$9:$AO$9,0))</f>
        <v>0</v>
      </c>
      <c r="BO23" s="55">
        <f t="shared" si="61"/>
        <v>0</v>
      </c>
      <c r="BP23" s="54">
        <f>INDEX('NTM-B BOE(All)'!$B$10:$AO$84,MATCH($D23,'NTM-B BOE(All)'!$A$10:$A$84,0),MATCH(BQ$11,'NTM-B BOE(All)'!$B$9:$AO$9,0))</f>
        <v>0</v>
      </c>
      <c r="BQ23" s="55">
        <f t="shared" si="62"/>
        <v>0</v>
      </c>
      <c r="BR23" s="54">
        <f>INDEX('NTM-B BOE(All)'!$B$10:$AO$84,MATCH($D23,'NTM-B BOE(All)'!$A$10:$A$84,0),MATCH(BS$11,'NTM-B BOE(All)'!$B$9:$AO$9,0))</f>
        <v>0</v>
      </c>
      <c r="BS23" s="55">
        <f t="shared" si="63"/>
        <v>0</v>
      </c>
      <c r="BT23" s="54">
        <f>INDEX('NTM-B BOE(All)'!$B$10:$AO$84,MATCH($D23,'NTM-B BOE(All)'!$A$10:$A$84,0),MATCH(BU$11,'NTM-B BOE(All)'!$B$9:$AO$9,0))</f>
        <v>0</v>
      </c>
      <c r="BU23" s="55">
        <f t="shared" si="64"/>
        <v>0</v>
      </c>
      <c r="BV23" s="54">
        <f>INDEX('NTM-B BOE(All)'!$B$10:$AO$84,MATCH($D23,'NTM-B BOE(All)'!$A$10:$A$84,0),MATCH(BW$11,'NTM-B BOE(All)'!$B$9:$AO$9,0))</f>
        <v>0</v>
      </c>
      <c r="BW23" s="55">
        <f t="shared" si="65"/>
        <v>0</v>
      </c>
      <c r="BX23" s="54">
        <f>INDEX('NTM-B BOE(All)'!$B$10:$AO$84,MATCH($D23,'NTM-B BOE(All)'!$A$10:$A$84,0),MATCH(BY$11,'NTM-B BOE(All)'!$B$9:$AO$9,0))</f>
        <v>0</v>
      </c>
      <c r="BY23" s="55">
        <f t="shared" si="66"/>
        <v>0</v>
      </c>
      <c r="BZ23" s="54">
        <f>INDEX('NTM-B BOE(All)'!$B$10:$AO$84,MATCH($D23,'NTM-B BOE(All)'!$A$10:$A$84,0),MATCH(CA$11,'NTM-B BOE(All)'!$B$9:$AO$9,0))</f>
        <v>0</v>
      </c>
      <c r="CA23" s="55">
        <f t="shared" si="67"/>
        <v>0</v>
      </c>
      <c r="CB23" s="54">
        <f>INDEX('NTM-B BOE(All)'!$B$10:$AO$84,MATCH($D23,'NTM-B BOE(All)'!$A$10:$A$84,0),MATCH(CC$11,'NTM-B BOE(All)'!$B$9:$AO$9,0))</f>
        <v>0</v>
      </c>
      <c r="CC23" s="55">
        <f t="shared" si="68"/>
        <v>0</v>
      </c>
      <c r="CD23" s="54">
        <f>INDEX('NTM-B BOE(All)'!$B$10:$AO$84,MATCH($D23,'NTM-B BOE(All)'!$A$10:$A$84,0),MATCH(CE$11,'NTM-B BOE(All)'!$B$9:$AO$9,0))</f>
        <v>0</v>
      </c>
      <c r="CE23" s="55">
        <f t="shared" si="69"/>
        <v>0</v>
      </c>
      <c r="CG23" s="41" t="str">
        <f t="shared" si="32"/>
        <v>1</v>
      </c>
    </row>
    <row r="24" spans="4:85">
      <c r="D24" s="1">
        <f t="shared" si="33"/>
        <v>6</v>
      </c>
      <c r="E24" s="56" t="s">
        <v>74</v>
      </c>
      <c r="F24" s="12" t="s">
        <v>75</v>
      </c>
      <c r="G24" s="1" t="str">
        <f>VLOOKUP($D24,'NTM-B BOE(All)'!$A$9:$AO$84,5,FALSE)</f>
        <v>Govt</v>
      </c>
      <c r="H24" s="1" t="str">
        <f>VLOOKUP($D24,'NTM-B BOE(All)'!$A$9:$AO$84,4,FALSE)</f>
        <v>ManTech</v>
      </c>
      <c r="I24" s="1"/>
      <c r="J24" s="1"/>
      <c r="K24" s="57"/>
      <c r="L24" s="58">
        <v>28.26</v>
      </c>
      <c r="M24" s="59">
        <f t="shared" si="34"/>
        <v>28.73</v>
      </c>
      <c r="N24" s="54">
        <f t="shared" si="35"/>
        <v>1540</v>
      </c>
      <c r="O24" s="55">
        <f t="shared" si="35"/>
        <v>44247</v>
      </c>
      <c r="P24" s="54">
        <f>INDEX('NTM-B BOE(All)'!$B$10:$AO$84,MATCH($D24,'NTM-B BOE(All)'!$A$10:$A$84,0),MATCH(Q$11,'NTM-B BOE(All)'!$B$9:$AO$9,0))</f>
        <v>220</v>
      </c>
      <c r="Q24" s="55">
        <f t="shared" si="36"/>
        <v>6321</v>
      </c>
      <c r="R24" s="54">
        <f>INDEX('NTM-B BOE(All)'!$B$10:$AO$84,MATCH($D24,'NTM-B BOE(All)'!$A$10:$A$84,0),MATCH(S$11,'NTM-B BOE(All)'!$B$9:$AO$9,0))</f>
        <v>220</v>
      </c>
      <c r="S24" s="55">
        <f t="shared" si="37"/>
        <v>6321</v>
      </c>
      <c r="T24" s="54">
        <f>INDEX('NTM-B BOE(All)'!$B$10:$AO$84,MATCH($D24,'NTM-B BOE(All)'!$A$10:$A$84,0),MATCH(U$11,'NTM-B BOE(All)'!$B$9:$AO$9,0))</f>
        <v>0</v>
      </c>
      <c r="U24" s="55">
        <f t="shared" si="38"/>
        <v>0</v>
      </c>
      <c r="V24" s="54">
        <f>INDEX('NTM-B BOE(All)'!$B$10:$AO$84,MATCH($D24,'NTM-B BOE(All)'!$A$10:$A$84,0),MATCH(W$11,'NTM-B BOE(All)'!$B$9:$AO$9,0))</f>
        <v>0</v>
      </c>
      <c r="W24" s="55">
        <f t="shared" si="39"/>
        <v>0</v>
      </c>
      <c r="X24" s="54">
        <f>INDEX('NTM-B BOE(All)'!$B$10:$AO$84,MATCH($D24,'NTM-B BOE(All)'!$A$10:$A$84,0),MATCH(Y$11,'NTM-B BOE(All)'!$B$9:$AO$9,0))</f>
        <v>0</v>
      </c>
      <c r="Y24" s="55">
        <f t="shared" si="40"/>
        <v>0</v>
      </c>
      <c r="Z24" s="54">
        <f>INDEX('NTM-B BOE(All)'!$B$10:$AO$84,MATCH($D24,'NTM-B BOE(All)'!$A$10:$A$84,0),MATCH(AA$11,'NTM-B BOE(All)'!$B$9:$AO$9,0))</f>
        <v>0</v>
      </c>
      <c r="AA24" s="55">
        <f t="shared" si="41"/>
        <v>0</v>
      </c>
      <c r="AB24" s="54">
        <f>INDEX('NTM-B BOE(All)'!$B$10:$AO$84,MATCH($D24,'NTM-B BOE(All)'!$A$10:$A$84,0),MATCH(AC$11,'NTM-B BOE(All)'!$B$9:$AO$9,0))</f>
        <v>0</v>
      </c>
      <c r="AC24" s="55">
        <f t="shared" si="42"/>
        <v>0</v>
      </c>
      <c r="AD24" s="54">
        <f>INDEX('NTM-B BOE(All)'!$B$10:$AO$84,MATCH($D24,'NTM-B BOE(All)'!$A$10:$A$84,0),MATCH(AE$11,'NTM-B BOE(All)'!$B$9:$AO$9,0))</f>
        <v>220</v>
      </c>
      <c r="AE24" s="55">
        <f t="shared" si="43"/>
        <v>6321</v>
      </c>
      <c r="AF24" s="54">
        <f>INDEX('NTM-B BOE(All)'!$B$10:$AO$84,MATCH($D24,'NTM-B BOE(All)'!$A$10:$A$84,0),MATCH(AG$11,'NTM-B BOE(All)'!$B$9:$AO$9,0))</f>
        <v>0</v>
      </c>
      <c r="AG24" s="55">
        <f t="shared" si="44"/>
        <v>0</v>
      </c>
      <c r="AH24" s="54">
        <f>INDEX('NTM-B BOE(All)'!$B$10:$AO$84,MATCH($D24,'NTM-B BOE(All)'!$A$10:$A$84,0),MATCH(AI$11,'NTM-B BOE(All)'!$B$9:$AO$9,0))</f>
        <v>0</v>
      </c>
      <c r="AI24" s="55">
        <f t="shared" si="45"/>
        <v>0</v>
      </c>
      <c r="AJ24" s="54">
        <f>INDEX('NTM-B BOE(All)'!$B$10:$AO$84,MATCH($D24,'NTM-B BOE(All)'!$A$10:$A$84,0),MATCH(AK$11,'NTM-B BOE(All)'!$B$9:$AO$9,0))</f>
        <v>0</v>
      </c>
      <c r="AK24" s="55">
        <f t="shared" si="46"/>
        <v>0</v>
      </c>
      <c r="AL24" s="54">
        <f>INDEX('NTM-B BOE(All)'!$B$10:$AO$84,MATCH($D24,'NTM-B BOE(All)'!$A$10:$A$84,0),MATCH(AM$11,'NTM-B BOE(All)'!$B$9:$AO$9,0))</f>
        <v>0</v>
      </c>
      <c r="AM24" s="55">
        <f t="shared" si="47"/>
        <v>0</v>
      </c>
      <c r="AN24" s="54">
        <f>INDEX('NTM-B BOE(All)'!$B$10:$AO$84,MATCH($D24,'NTM-B BOE(All)'!$A$10:$A$84,0),MATCH(AO$11,'NTM-B BOE(All)'!$B$9:$AO$9,0))</f>
        <v>0</v>
      </c>
      <c r="AO24" s="55">
        <f t="shared" si="48"/>
        <v>0</v>
      </c>
      <c r="AP24" s="54">
        <f>INDEX('NTM-B BOE(All)'!$B$10:$AO$84,MATCH($D24,'NTM-B BOE(All)'!$A$10:$A$84,0),MATCH(AQ$11,'NTM-B BOE(All)'!$B$9:$AO$9,0))</f>
        <v>0</v>
      </c>
      <c r="AQ24" s="55">
        <f t="shared" si="49"/>
        <v>0</v>
      </c>
      <c r="AR24" s="54">
        <f>INDEX('NTM-B BOE(All)'!$B$10:$AO$84,MATCH($D24,'NTM-B BOE(All)'!$A$10:$A$84,0),MATCH(AS$11,'NTM-B BOE(All)'!$B$9:$AO$9,0))</f>
        <v>0</v>
      </c>
      <c r="AS24" s="55">
        <f t="shared" si="50"/>
        <v>0</v>
      </c>
      <c r="AT24" s="54">
        <f>INDEX('NTM-B BOE(All)'!$B$10:$AO$84,MATCH($D24,'NTM-B BOE(All)'!$A$10:$A$84,0),MATCH(AU$11,'NTM-B BOE(All)'!$B$9:$AO$9,0))</f>
        <v>0</v>
      </c>
      <c r="AU24" s="55">
        <f t="shared" si="51"/>
        <v>0</v>
      </c>
      <c r="AV24" s="54">
        <f>INDEX('NTM-B BOE(All)'!$B$10:$AO$84,MATCH($D24,'NTM-B BOE(All)'!$A$10:$A$84,0),MATCH(AW$11,'NTM-B BOE(All)'!$B$9:$AO$9,0))</f>
        <v>220</v>
      </c>
      <c r="AW24" s="55">
        <f t="shared" si="52"/>
        <v>6321</v>
      </c>
      <c r="AX24" s="54">
        <f>INDEX('NTM-B BOE(All)'!$B$10:$AO$84,MATCH($D24,'NTM-B BOE(All)'!$A$10:$A$84,0),MATCH(AY$11,'NTM-B BOE(All)'!$B$9:$AO$9,0))</f>
        <v>220</v>
      </c>
      <c r="AY24" s="55">
        <f t="shared" si="53"/>
        <v>6321</v>
      </c>
      <c r="AZ24" s="54">
        <f>INDEX('NTM-B BOE(All)'!$B$10:$AO$84,MATCH($D24,'NTM-B BOE(All)'!$A$10:$A$84,0),MATCH(BA$11,'NTM-B BOE(All)'!$B$9:$AO$9,0))</f>
        <v>0</v>
      </c>
      <c r="BA24" s="55">
        <f t="shared" si="54"/>
        <v>0</v>
      </c>
      <c r="BB24" s="54">
        <f>INDEX('NTM-B BOE(All)'!$B$10:$AO$84,MATCH($D24,'NTM-B BOE(All)'!$A$10:$A$84,0),MATCH(BC$11,'NTM-B BOE(All)'!$B$9:$AO$9,0))</f>
        <v>0</v>
      </c>
      <c r="BC24" s="55">
        <f t="shared" si="55"/>
        <v>0</v>
      </c>
      <c r="BD24" s="54">
        <f>INDEX('NTM-B BOE(All)'!$B$10:$AO$84,MATCH($D24,'NTM-B BOE(All)'!$A$10:$A$84,0),MATCH(BE$11,'NTM-B BOE(All)'!$B$9:$AO$9,0))</f>
        <v>0</v>
      </c>
      <c r="BE24" s="55">
        <f t="shared" si="56"/>
        <v>0</v>
      </c>
      <c r="BF24" s="54">
        <f>INDEX('NTM-B BOE(All)'!$B$10:$AO$84,MATCH($D24,'NTM-B BOE(All)'!$A$10:$A$84,0),MATCH(BG$11,'NTM-B BOE(All)'!$B$9:$AO$9,0))</f>
        <v>0</v>
      </c>
      <c r="BG24" s="55">
        <f t="shared" si="57"/>
        <v>0</v>
      </c>
      <c r="BH24" s="54">
        <f>INDEX('NTM-B BOE(All)'!$B$10:$AO$84,MATCH($D24,'NTM-B BOE(All)'!$A$10:$A$84,0),MATCH(BI$11,'NTM-B BOE(All)'!$B$9:$AO$9,0))</f>
        <v>0</v>
      </c>
      <c r="BI24" s="55">
        <f t="shared" si="58"/>
        <v>0</v>
      </c>
      <c r="BJ24" s="54">
        <f>INDEX('NTM-B BOE(All)'!$B$10:$AO$84,MATCH($D24,'NTM-B BOE(All)'!$A$10:$A$84,0),MATCH(BK$11,'NTM-B BOE(All)'!$B$9:$AO$9,0))</f>
        <v>220</v>
      </c>
      <c r="BK24" s="55">
        <f t="shared" si="59"/>
        <v>6321</v>
      </c>
      <c r="BL24" s="54">
        <f>INDEX('NTM-B BOE(All)'!$B$10:$AO$84,MATCH($D24,'NTM-B BOE(All)'!$A$10:$A$84,0),MATCH(BM$11,'NTM-B BOE(All)'!$B$9:$AO$9,0))</f>
        <v>220</v>
      </c>
      <c r="BM24" s="55">
        <f t="shared" si="60"/>
        <v>6321</v>
      </c>
      <c r="BN24" s="54">
        <f>INDEX('NTM-B BOE(All)'!$B$10:$AO$84,MATCH($D24,'NTM-B BOE(All)'!$A$10:$A$84,0),MATCH(BO$11,'NTM-B BOE(All)'!$B$9:$AO$9,0))</f>
        <v>0</v>
      </c>
      <c r="BO24" s="55">
        <f t="shared" si="61"/>
        <v>0</v>
      </c>
      <c r="BP24" s="54">
        <f>INDEX('NTM-B BOE(All)'!$B$10:$AO$84,MATCH($D24,'NTM-B BOE(All)'!$A$10:$A$84,0),MATCH(BQ$11,'NTM-B BOE(All)'!$B$9:$AO$9,0))</f>
        <v>0</v>
      </c>
      <c r="BQ24" s="55">
        <f t="shared" si="62"/>
        <v>0</v>
      </c>
      <c r="BR24" s="54">
        <f>INDEX('NTM-B BOE(All)'!$B$10:$AO$84,MATCH($D24,'NTM-B BOE(All)'!$A$10:$A$84,0),MATCH(BS$11,'NTM-B BOE(All)'!$B$9:$AO$9,0))</f>
        <v>0</v>
      </c>
      <c r="BS24" s="55">
        <f t="shared" si="63"/>
        <v>0</v>
      </c>
      <c r="BT24" s="54">
        <f>INDEX('NTM-B BOE(All)'!$B$10:$AO$84,MATCH($D24,'NTM-B BOE(All)'!$A$10:$A$84,0),MATCH(BU$11,'NTM-B BOE(All)'!$B$9:$AO$9,0))</f>
        <v>0</v>
      </c>
      <c r="BU24" s="55">
        <f t="shared" si="64"/>
        <v>0</v>
      </c>
      <c r="BV24" s="54">
        <f>INDEX('NTM-B BOE(All)'!$B$10:$AO$84,MATCH($D24,'NTM-B BOE(All)'!$A$10:$A$84,0),MATCH(BW$11,'NTM-B BOE(All)'!$B$9:$AO$9,0))</f>
        <v>0</v>
      </c>
      <c r="BW24" s="55">
        <f t="shared" si="65"/>
        <v>0</v>
      </c>
      <c r="BX24" s="54">
        <f>INDEX('NTM-B BOE(All)'!$B$10:$AO$84,MATCH($D24,'NTM-B BOE(All)'!$A$10:$A$84,0),MATCH(BY$11,'NTM-B BOE(All)'!$B$9:$AO$9,0))</f>
        <v>0</v>
      </c>
      <c r="BY24" s="55">
        <f t="shared" si="66"/>
        <v>0</v>
      </c>
      <c r="BZ24" s="54">
        <f>INDEX('NTM-B BOE(All)'!$B$10:$AO$84,MATCH($D24,'NTM-B BOE(All)'!$A$10:$A$84,0),MATCH(CA$11,'NTM-B BOE(All)'!$B$9:$AO$9,0))</f>
        <v>0</v>
      </c>
      <c r="CA24" s="55">
        <f t="shared" si="67"/>
        <v>0</v>
      </c>
      <c r="CB24" s="54">
        <f>INDEX('NTM-B BOE(All)'!$B$10:$AO$84,MATCH($D24,'NTM-B BOE(All)'!$A$10:$A$84,0),MATCH(CC$11,'NTM-B BOE(All)'!$B$9:$AO$9,0))</f>
        <v>0</v>
      </c>
      <c r="CC24" s="55">
        <f t="shared" si="68"/>
        <v>0</v>
      </c>
      <c r="CD24" s="54">
        <f>INDEX('NTM-B BOE(All)'!$B$10:$AO$84,MATCH($D24,'NTM-B BOE(All)'!$A$10:$A$84,0),MATCH(CE$11,'NTM-B BOE(All)'!$B$9:$AO$9,0))</f>
        <v>0</v>
      </c>
      <c r="CE24" s="55">
        <f t="shared" si="69"/>
        <v>0</v>
      </c>
      <c r="CG24" s="41" t="str">
        <f t="shared" si="32"/>
        <v>1</v>
      </c>
    </row>
    <row r="25" spans="4:85">
      <c r="D25" s="1">
        <f t="shared" si="33"/>
        <v>7</v>
      </c>
      <c r="E25" s="56" t="s">
        <v>77</v>
      </c>
      <c r="F25" s="12" t="s">
        <v>78</v>
      </c>
      <c r="G25" s="1" t="str">
        <f>VLOOKUP($D25,'NTM-B BOE(All)'!$A$9:$AO$84,5,FALSE)</f>
        <v>Govt</v>
      </c>
      <c r="H25" s="1" t="str">
        <f>VLOOKUP($D25,'NTM-B BOE(All)'!$A$9:$AO$84,4,FALSE)</f>
        <v>ManTech</v>
      </c>
      <c r="I25" s="1"/>
      <c r="J25" s="1"/>
      <c r="K25" s="57"/>
      <c r="L25" s="58">
        <v>28.31</v>
      </c>
      <c r="M25" s="59">
        <f t="shared" si="34"/>
        <v>28.78</v>
      </c>
      <c r="N25" s="54">
        <f t="shared" si="35"/>
        <v>1320</v>
      </c>
      <c r="O25" s="55">
        <f t="shared" si="35"/>
        <v>37992</v>
      </c>
      <c r="P25" s="54">
        <f>INDEX('NTM-B BOE(All)'!$B$10:$AO$84,MATCH($D25,'NTM-B BOE(All)'!$A$10:$A$84,0),MATCH(Q$11,'NTM-B BOE(All)'!$B$9:$AO$9,0))</f>
        <v>220</v>
      </c>
      <c r="Q25" s="55">
        <f t="shared" si="36"/>
        <v>6332</v>
      </c>
      <c r="R25" s="54">
        <f>INDEX('NTM-B BOE(All)'!$B$10:$AO$84,MATCH($D25,'NTM-B BOE(All)'!$A$10:$A$84,0),MATCH(S$11,'NTM-B BOE(All)'!$B$9:$AO$9,0))</f>
        <v>220</v>
      </c>
      <c r="S25" s="55">
        <f t="shared" si="37"/>
        <v>6332</v>
      </c>
      <c r="T25" s="54">
        <f>INDEX('NTM-B BOE(All)'!$B$10:$AO$84,MATCH($D25,'NTM-B BOE(All)'!$A$10:$A$84,0),MATCH(U$11,'NTM-B BOE(All)'!$B$9:$AO$9,0))</f>
        <v>0</v>
      </c>
      <c r="U25" s="55">
        <f t="shared" si="38"/>
        <v>0</v>
      </c>
      <c r="V25" s="54">
        <f>INDEX('NTM-B BOE(All)'!$B$10:$AO$84,MATCH($D25,'NTM-B BOE(All)'!$A$10:$A$84,0),MATCH(W$11,'NTM-B BOE(All)'!$B$9:$AO$9,0))</f>
        <v>0</v>
      </c>
      <c r="W25" s="55">
        <f t="shared" si="39"/>
        <v>0</v>
      </c>
      <c r="X25" s="54">
        <f>INDEX('NTM-B BOE(All)'!$B$10:$AO$84,MATCH($D25,'NTM-B BOE(All)'!$A$10:$A$84,0),MATCH(Y$11,'NTM-B BOE(All)'!$B$9:$AO$9,0))</f>
        <v>0</v>
      </c>
      <c r="Y25" s="55">
        <f t="shared" si="40"/>
        <v>0</v>
      </c>
      <c r="Z25" s="54">
        <f>INDEX('NTM-B BOE(All)'!$B$10:$AO$84,MATCH($D25,'NTM-B BOE(All)'!$A$10:$A$84,0),MATCH(AA$11,'NTM-B BOE(All)'!$B$9:$AO$9,0))</f>
        <v>0</v>
      </c>
      <c r="AA25" s="55">
        <f t="shared" si="41"/>
        <v>0</v>
      </c>
      <c r="AB25" s="54">
        <f>INDEX('NTM-B BOE(All)'!$B$10:$AO$84,MATCH($D25,'NTM-B BOE(All)'!$A$10:$A$84,0),MATCH(AC$11,'NTM-B BOE(All)'!$B$9:$AO$9,0))</f>
        <v>0</v>
      </c>
      <c r="AC25" s="55">
        <f t="shared" si="42"/>
        <v>0</v>
      </c>
      <c r="AD25" s="54">
        <f>INDEX('NTM-B BOE(All)'!$B$10:$AO$84,MATCH($D25,'NTM-B BOE(All)'!$A$10:$A$84,0),MATCH(AE$11,'NTM-B BOE(All)'!$B$9:$AO$9,0))</f>
        <v>0</v>
      </c>
      <c r="AE25" s="55">
        <f t="shared" si="43"/>
        <v>0</v>
      </c>
      <c r="AF25" s="54">
        <f>INDEX('NTM-B BOE(All)'!$B$10:$AO$84,MATCH($D25,'NTM-B BOE(All)'!$A$10:$A$84,0),MATCH(AG$11,'NTM-B BOE(All)'!$B$9:$AO$9,0))</f>
        <v>0</v>
      </c>
      <c r="AG25" s="55">
        <f t="shared" si="44"/>
        <v>0</v>
      </c>
      <c r="AH25" s="54">
        <f>INDEX('NTM-B BOE(All)'!$B$10:$AO$84,MATCH($D25,'NTM-B BOE(All)'!$A$10:$A$84,0),MATCH(AI$11,'NTM-B BOE(All)'!$B$9:$AO$9,0))</f>
        <v>0</v>
      </c>
      <c r="AI25" s="55">
        <f t="shared" si="45"/>
        <v>0</v>
      </c>
      <c r="AJ25" s="54">
        <f>INDEX('NTM-B BOE(All)'!$B$10:$AO$84,MATCH($D25,'NTM-B BOE(All)'!$A$10:$A$84,0),MATCH(AK$11,'NTM-B BOE(All)'!$B$9:$AO$9,0))</f>
        <v>0</v>
      </c>
      <c r="AK25" s="55">
        <f t="shared" si="46"/>
        <v>0</v>
      </c>
      <c r="AL25" s="54">
        <f>INDEX('NTM-B BOE(All)'!$B$10:$AO$84,MATCH($D25,'NTM-B BOE(All)'!$A$10:$A$84,0),MATCH(AM$11,'NTM-B BOE(All)'!$B$9:$AO$9,0))</f>
        <v>0</v>
      </c>
      <c r="AM25" s="55">
        <f t="shared" si="47"/>
        <v>0</v>
      </c>
      <c r="AN25" s="54">
        <f>INDEX('NTM-B BOE(All)'!$B$10:$AO$84,MATCH($D25,'NTM-B BOE(All)'!$A$10:$A$84,0),MATCH(AO$11,'NTM-B BOE(All)'!$B$9:$AO$9,0))</f>
        <v>0</v>
      </c>
      <c r="AO25" s="55">
        <f t="shared" si="48"/>
        <v>0</v>
      </c>
      <c r="AP25" s="54">
        <f>INDEX('NTM-B BOE(All)'!$B$10:$AO$84,MATCH($D25,'NTM-B BOE(All)'!$A$10:$A$84,0),MATCH(AQ$11,'NTM-B BOE(All)'!$B$9:$AO$9,0))</f>
        <v>0</v>
      </c>
      <c r="AQ25" s="55">
        <f t="shared" si="49"/>
        <v>0</v>
      </c>
      <c r="AR25" s="54">
        <f>INDEX('NTM-B BOE(All)'!$B$10:$AO$84,MATCH($D25,'NTM-B BOE(All)'!$A$10:$A$84,0),MATCH(AS$11,'NTM-B BOE(All)'!$B$9:$AO$9,0))</f>
        <v>0</v>
      </c>
      <c r="AS25" s="55">
        <f t="shared" si="50"/>
        <v>0</v>
      </c>
      <c r="AT25" s="54">
        <f>INDEX('NTM-B BOE(All)'!$B$10:$AO$84,MATCH($D25,'NTM-B BOE(All)'!$A$10:$A$84,0),MATCH(AU$11,'NTM-B BOE(All)'!$B$9:$AO$9,0))</f>
        <v>0</v>
      </c>
      <c r="AU25" s="55">
        <f t="shared" si="51"/>
        <v>0</v>
      </c>
      <c r="AV25" s="54">
        <f>INDEX('NTM-B BOE(All)'!$B$10:$AO$84,MATCH($D25,'NTM-B BOE(All)'!$A$10:$A$84,0),MATCH(AW$11,'NTM-B BOE(All)'!$B$9:$AO$9,0))</f>
        <v>220</v>
      </c>
      <c r="AW25" s="55">
        <f t="shared" si="52"/>
        <v>6332</v>
      </c>
      <c r="AX25" s="54">
        <f>INDEX('NTM-B BOE(All)'!$B$10:$AO$84,MATCH($D25,'NTM-B BOE(All)'!$A$10:$A$84,0),MATCH(AY$11,'NTM-B BOE(All)'!$B$9:$AO$9,0))</f>
        <v>220</v>
      </c>
      <c r="AY25" s="55">
        <f t="shared" si="53"/>
        <v>6332</v>
      </c>
      <c r="AZ25" s="54">
        <f>INDEX('NTM-B BOE(All)'!$B$10:$AO$84,MATCH($D25,'NTM-B BOE(All)'!$A$10:$A$84,0),MATCH(BA$11,'NTM-B BOE(All)'!$B$9:$AO$9,0))</f>
        <v>0</v>
      </c>
      <c r="BA25" s="55">
        <f t="shared" si="54"/>
        <v>0</v>
      </c>
      <c r="BB25" s="54">
        <f>INDEX('NTM-B BOE(All)'!$B$10:$AO$84,MATCH($D25,'NTM-B BOE(All)'!$A$10:$A$84,0),MATCH(BC$11,'NTM-B BOE(All)'!$B$9:$AO$9,0))</f>
        <v>0</v>
      </c>
      <c r="BC25" s="55">
        <f t="shared" si="55"/>
        <v>0</v>
      </c>
      <c r="BD25" s="54">
        <f>INDEX('NTM-B BOE(All)'!$B$10:$AO$84,MATCH($D25,'NTM-B BOE(All)'!$A$10:$A$84,0),MATCH(BE$11,'NTM-B BOE(All)'!$B$9:$AO$9,0))</f>
        <v>0</v>
      </c>
      <c r="BE25" s="55">
        <f t="shared" si="56"/>
        <v>0</v>
      </c>
      <c r="BF25" s="54">
        <f>INDEX('NTM-B BOE(All)'!$B$10:$AO$84,MATCH($D25,'NTM-B BOE(All)'!$A$10:$A$84,0),MATCH(BG$11,'NTM-B BOE(All)'!$B$9:$AO$9,0))</f>
        <v>0</v>
      </c>
      <c r="BG25" s="55">
        <f t="shared" si="57"/>
        <v>0</v>
      </c>
      <c r="BH25" s="54">
        <f>INDEX('NTM-B BOE(All)'!$B$10:$AO$84,MATCH($D25,'NTM-B BOE(All)'!$A$10:$A$84,0),MATCH(BI$11,'NTM-B BOE(All)'!$B$9:$AO$9,0))</f>
        <v>0</v>
      </c>
      <c r="BI25" s="55">
        <f t="shared" si="58"/>
        <v>0</v>
      </c>
      <c r="BJ25" s="54">
        <f>INDEX('NTM-B BOE(All)'!$B$10:$AO$84,MATCH($D25,'NTM-B BOE(All)'!$A$10:$A$84,0),MATCH(BK$11,'NTM-B BOE(All)'!$B$9:$AO$9,0))</f>
        <v>220</v>
      </c>
      <c r="BK25" s="55">
        <f t="shared" si="59"/>
        <v>6332</v>
      </c>
      <c r="BL25" s="54">
        <f>INDEX('NTM-B BOE(All)'!$B$10:$AO$84,MATCH($D25,'NTM-B BOE(All)'!$A$10:$A$84,0),MATCH(BM$11,'NTM-B BOE(All)'!$B$9:$AO$9,0))</f>
        <v>220</v>
      </c>
      <c r="BM25" s="55">
        <f t="shared" si="60"/>
        <v>6332</v>
      </c>
      <c r="BN25" s="54">
        <f>INDEX('NTM-B BOE(All)'!$B$10:$AO$84,MATCH($D25,'NTM-B BOE(All)'!$A$10:$A$84,0),MATCH(BO$11,'NTM-B BOE(All)'!$B$9:$AO$9,0))</f>
        <v>0</v>
      </c>
      <c r="BO25" s="55">
        <f t="shared" si="61"/>
        <v>0</v>
      </c>
      <c r="BP25" s="54">
        <f>INDEX('NTM-B BOE(All)'!$B$10:$AO$84,MATCH($D25,'NTM-B BOE(All)'!$A$10:$A$84,0),MATCH(BQ$11,'NTM-B BOE(All)'!$B$9:$AO$9,0))</f>
        <v>0</v>
      </c>
      <c r="BQ25" s="55">
        <f t="shared" si="62"/>
        <v>0</v>
      </c>
      <c r="BR25" s="54">
        <f>INDEX('NTM-B BOE(All)'!$B$10:$AO$84,MATCH($D25,'NTM-B BOE(All)'!$A$10:$A$84,0),MATCH(BS$11,'NTM-B BOE(All)'!$B$9:$AO$9,0))</f>
        <v>0</v>
      </c>
      <c r="BS25" s="55">
        <f t="shared" si="63"/>
        <v>0</v>
      </c>
      <c r="BT25" s="54">
        <f>INDEX('NTM-B BOE(All)'!$B$10:$AO$84,MATCH($D25,'NTM-B BOE(All)'!$A$10:$A$84,0),MATCH(BU$11,'NTM-B BOE(All)'!$B$9:$AO$9,0))</f>
        <v>0</v>
      </c>
      <c r="BU25" s="55">
        <f t="shared" si="64"/>
        <v>0</v>
      </c>
      <c r="BV25" s="54">
        <f>INDEX('NTM-B BOE(All)'!$B$10:$AO$84,MATCH($D25,'NTM-B BOE(All)'!$A$10:$A$84,0),MATCH(BW$11,'NTM-B BOE(All)'!$B$9:$AO$9,0))</f>
        <v>0</v>
      </c>
      <c r="BW25" s="55">
        <f t="shared" si="65"/>
        <v>0</v>
      </c>
      <c r="BX25" s="54">
        <f>INDEX('NTM-B BOE(All)'!$B$10:$AO$84,MATCH($D25,'NTM-B BOE(All)'!$A$10:$A$84,0),MATCH(BY$11,'NTM-B BOE(All)'!$B$9:$AO$9,0))</f>
        <v>0</v>
      </c>
      <c r="BY25" s="55">
        <f t="shared" si="66"/>
        <v>0</v>
      </c>
      <c r="BZ25" s="54">
        <f>INDEX('NTM-B BOE(All)'!$B$10:$AO$84,MATCH($D25,'NTM-B BOE(All)'!$A$10:$A$84,0),MATCH(CA$11,'NTM-B BOE(All)'!$B$9:$AO$9,0))</f>
        <v>0</v>
      </c>
      <c r="CA25" s="55">
        <f t="shared" si="67"/>
        <v>0</v>
      </c>
      <c r="CB25" s="54">
        <f>INDEX('NTM-B BOE(All)'!$B$10:$AO$84,MATCH($D25,'NTM-B BOE(All)'!$A$10:$A$84,0),MATCH(CC$11,'NTM-B BOE(All)'!$B$9:$AO$9,0))</f>
        <v>0</v>
      </c>
      <c r="CC25" s="55">
        <f t="shared" si="68"/>
        <v>0</v>
      </c>
      <c r="CD25" s="54">
        <f>INDEX('NTM-B BOE(All)'!$B$10:$AO$84,MATCH($D25,'NTM-B BOE(All)'!$A$10:$A$84,0),MATCH(CE$11,'NTM-B BOE(All)'!$B$9:$AO$9,0))</f>
        <v>0</v>
      </c>
      <c r="CE25" s="55">
        <f t="shared" si="69"/>
        <v>0</v>
      </c>
      <c r="CG25" s="41" t="str">
        <f t="shared" si="32"/>
        <v>1</v>
      </c>
    </row>
    <row r="26" spans="4:85">
      <c r="D26" s="1">
        <f t="shared" si="33"/>
        <v>8</v>
      </c>
      <c r="E26" s="56" t="s">
        <v>77</v>
      </c>
      <c r="F26" s="12" t="s">
        <v>78</v>
      </c>
      <c r="G26" s="1" t="str">
        <f>VLOOKUP($D26,'NTM-B BOE(All)'!$A$9:$AO$84,5,FALSE)</f>
        <v>Govt</v>
      </c>
      <c r="H26" s="1" t="str">
        <f>VLOOKUP($D26,'NTM-B BOE(All)'!$A$9:$AO$84,4,FALSE)</f>
        <v>ManTech</v>
      </c>
      <c r="I26" s="1"/>
      <c r="J26" s="1"/>
      <c r="K26" s="57"/>
      <c r="L26" s="58">
        <v>28.31</v>
      </c>
      <c r="M26" s="59">
        <f t="shared" si="34"/>
        <v>28.78</v>
      </c>
      <c r="N26" s="54">
        <f t="shared" si="35"/>
        <v>880</v>
      </c>
      <c r="O26" s="55">
        <f t="shared" si="35"/>
        <v>25328</v>
      </c>
      <c r="P26" s="54">
        <f>INDEX('NTM-B BOE(All)'!$B$10:$AO$84,MATCH($D26,'NTM-B BOE(All)'!$A$10:$A$84,0),MATCH(Q$11,'NTM-B BOE(All)'!$B$9:$AO$9,0))</f>
        <v>220</v>
      </c>
      <c r="Q26" s="55">
        <f t="shared" si="36"/>
        <v>6332</v>
      </c>
      <c r="R26" s="54">
        <f>INDEX('NTM-B BOE(All)'!$B$10:$AO$84,MATCH($D26,'NTM-B BOE(All)'!$A$10:$A$84,0),MATCH(S$11,'NTM-B BOE(All)'!$B$9:$AO$9,0))</f>
        <v>220</v>
      </c>
      <c r="S26" s="55">
        <f t="shared" si="37"/>
        <v>6332</v>
      </c>
      <c r="T26" s="54">
        <f>INDEX('NTM-B BOE(All)'!$B$10:$AO$84,MATCH($D26,'NTM-B BOE(All)'!$A$10:$A$84,0),MATCH(U$11,'NTM-B BOE(All)'!$B$9:$AO$9,0))</f>
        <v>0</v>
      </c>
      <c r="U26" s="55">
        <f t="shared" si="38"/>
        <v>0</v>
      </c>
      <c r="V26" s="54">
        <f>INDEX('NTM-B BOE(All)'!$B$10:$AO$84,MATCH($D26,'NTM-B BOE(All)'!$A$10:$A$84,0),MATCH(W$11,'NTM-B BOE(All)'!$B$9:$AO$9,0))</f>
        <v>0</v>
      </c>
      <c r="W26" s="55">
        <f t="shared" si="39"/>
        <v>0</v>
      </c>
      <c r="X26" s="54">
        <f>INDEX('NTM-B BOE(All)'!$B$10:$AO$84,MATCH($D26,'NTM-B BOE(All)'!$A$10:$A$84,0),MATCH(Y$11,'NTM-B BOE(All)'!$B$9:$AO$9,0))</f>
        <v>0</v>
      </c>
      <c r="Y26" s="55">
        <f t="shared" si="40"/>
        <v>0</v>
      </c>
      <c r="Z26" s="54">
        <f>INDEX('NTM-B BOE(All)'!$B$10:$AO$84,MATCH($D26,'NTM-B BOE(All)'!$A$10:$A$84,0),MATCH(AA$11,'NTM-B BOE(All)'!$B$9:$AO$9,0))</f>
        <v>0</v>
      </c>
      <c r="AA26" s="55">
        <f t="shared" si="41"/>
        <v>0</v>
      </c>
      <c r="AB26" s="54">
        <f>INDEX('NTM-B BOE(All)'!$B$10:$AO$84,MATCH($D26,'NTM-B BOE(All)'!$A$10:$A$84,0),MATCH(AC$11,'NTM-B BOE(All)'!$B$9:$AO$9,0))</f>
        <v>0</v>
      </c>
      <c r="AC26" s="55">
        <f t="shared" si="42"/>
        <v>0</v>
      </c>
      <c r="AD26" s="54">
        <f>INDEX('NTM-B BOE(All)'!$B$10:$AO$84,MATCH($D26,'NTM-B BOE(All)'!$A$10:$A$84,0),MATCH(AE$11,'NTM-B BOE(All)'!$B$9:$AO$9,0))</f>
        <v>0</v>
      </c>
      <c r="AE26" s="55">
        <f t="shared" si="43"/>
        <v>0</v>
      </c>
      <c r="AF26" s="54">
        <f>INDEX('NTM-B BOE(All)'!$B$10:$AO$84,MATCH($D26,'NTM-B BOE(All)'!$A$10:$A$84,0),MATCH(AG$11,'NTM-B BOE(All)'!$B$9:$AO$9,0))</f>
        <v>0</v>
      </c>
      <c r="AG26" s="55">
        <f t="shared" si="44"/>
        <v>0</v>
      </c>
      <c r="AH26" s="54">
        <f>INDEX('NTM-B BOE(All)'!$B$10:$AO$84,MATCH($D26,'NTM-B BOE(All)'!$A$10:$A$84,0),MATCH(AI$11,'NTM-B BOE(All)'!$B$9:$AO$9,0))</f>
        <v>0</v>
      </c>
      <c r="AI26" s="55">
        <f t="shared" si="45"/>
        <v>0</v>
      </c>
      <c r="AJ26" s="54">
        <f>INDEX('NTM-B BOE(All)'!$B$10:$AO$84,MATCH($D26,'NTM-B BOE(All)'!$A$10:$A$84,0),MATCH(AK$11,'NTM-B BOE(All)'!$B$9:$AO$9,0))</f>
        <v>0</v>
      </c>
      <c r="AK26" s="55">
        <f t="shared" si="46"/>
        <v>0</v>
      </c>
      <c r="AL26" s="54">
        <f>INDEX('NTM-B BOE(All)'!$B$10:$AO$84,MATCH($D26,'NTM-B BOE(All)'!$A$10:$A$84,0),MATCH(AM$11,'NTM-B BOE(All)'!$B$9:$AO$9,0))</f>
        <v>0</v>
      </c>
      <c r="AM26" s="55">
        <f t="shared" si="47"/>
        <v>0</v>
      </c>
      <c r="AN26" s="54">
        <f>INDEX('NTM-B BOE(All)'!$B$10:$AO$84,MATCH($D26,'NTM-B BOE(All)'!$A$10:$A$84,0),MATCH(AO$11,'NTM-B BOE(All)'!$B$9:$AO$9,0))</f>
        <v>220</v>
      </c>
      <c r="AO26" s="55">
        <f t="shared" si="48"/>
        <v>6332</v>
      </c>
      <c r="AP26" s="54">
        <f>INDEX('NTM-B BOE(All)'!$B$10:$AO$84,MATCH($D26,'NTM-B BOE(All)'!$A$10:$A$84,0),MATCH(AQ$11,'NTM-B BOE(All)'!$B$9:$AO$9,0))</f>
        <v>0</v>
      </c>
      <c r="AQ26" s="55">
        <f t="shared" si="49"/>
        <v>0</v>
      </c>
      <c r="AR26" s="54">
        <f>INDEX('NTM-B BOE(All)'!$B$10:$AO$84,MATCH($D26,'NTM-B BOE(All)'!$A$10:$A$84,0),MATCH(AS$11,'NTM-B BOE(All)'!$B$9:$AO$9,0))</f>
        <v>0</v>
      </c>
      <c r="AS26" s="55">
        <f t="shared" si="50"/>
        <v>0</v>
      </c>
      <c r="AT26" s="54">
        <f>INDEX('NTM-B BOE(All)'!$B$10:$AO$84,MATCH($D26,'NTM-B BOE(All)'!$A$10:$A$84,0),MATCH(AU$11,'NTM-B BOE(All)'!$B$9:$AO$9,0))</f>
        <v>0</v>
      </c>
      <c r="AU26" s="55">
        <f t="shared" si="51"/>
        <v>0</v>
      </c>
      <c r="AV26" s="54">
        <f>INDEX('NTM-B BOE(All)'!$B$10:$AO$84,MATCH($D26,'NTM-B BOE(All)'!$A$10:$A$84,0),MATCH(AW$11,'NTM-B BOE(All)'!$B$9:$AO$9,0))</f>
        <v>0</v>
      </c>
      <c r="AW26" s="55">
        <f t="shared" si="52"/>
        <v>0</v>
      </c>
      <c r="AX26" s="54">
        <f>INDEX('NTM-B BOE(All)'!$B$10:$AO$84,MATCH($D26,'NTM-B BOE(All)'!$A$10:$A$84,0),MATCH(AY$11,'NTM-B BOE(All)'!$B$9:$AO$9,0))</f>
        <v>0</v>
      </c>
      <c r="AY26" s="55">
        <f t="shared" si="53"/>
        <v>0</v>
      </c>
      <c r="AZ26" s="54">
        <f>INDEX('NTM-B BOE(All)'!$B$10:$AO$84,MATCH($D26,'NTM-B BOE(All)'!$A$10:$A$84,0),MATCH(BA$11,'NTM-B BOE(All)'!$B$9:$AO$9,0))</f>
        <v>0</v>
      </c>
      <c r="BA26" s="55">
        <f t="shared" si="54"/>
        <v>0</v>
      </c>
      <c r="BB26" s="54">
        <f>INDEX('NTM-B BOE(All)'!$B$10:$AO$84,MATCH($D26,'NTM-B BOE(All)'!$A$10:$A$84,0),MATCH(BC$11,'NTM-B BOE(All)'!$B$9:$AO$9,0))</f>
        <v>0</v>
      </c>
      <c r="BC26" s="55">
        <f t="shared" si="55"/>
        <v>0</v>
      </c>
      <c r="BD26" s="54">
        <f>INDEX('NTM-B BOE(All)'!$B$10:$AO$84,MATCH($D26,'NTM-B BOE(All)'!$A$10:$A$84,0),MATCH(BE$11,'NTM-B BOE(All)'!$B$9:$AO$9,0))</f>
        <v>0</v>
      </c>
      <c r="BE26" s="55">
        <f t="shared" si="56"/>
        <v>0</v>
      </c>
      <c r="BF26" s="54">
        <f>INDEX('NTM-B BOE(All)'!$B$10:$AO$84,MATCH($D26,'NTM-B BOE(All)'!$A$10:$A$84,0),MATCH(BG$11,'NTM-B BOE(All)'!$B$9:$AO$9,0))</f>
        <v>0</v>
      </c>
      <c r="BG26" s="55">
        <f t="shared" si="57"/>
        <v>0</v>
      </c>
      <c r="BH26" s="54">
        <f>INDEX('NTM-B BOE(All)'!$B$10:$AO$84,MATCH($D26,'NTM-B BOE(All)'!$A$10:$A$84,0),MATCH(BI$11,'NTM-B BOE(All)'!$B$9:$AO$9,0))</f>
        <v>0</v>
      </c>
      <c r="BI26" s="55">
        <f t="shared" si="58"/>
        <v>0</v>
      </c>
      <c r="BJ26" s="54">
        <f>INDEX('NTM-B BOE(All)'!$B$10:$AO$84,MATCH($D26,'NTM-B BOE(All)'!$A$10:$A$84,0),MATCH(BK$11,'NTM-B BOE(All)'!$B$9:$AO$9,0))</f>
        <v>0</v>
      </c>
      <c r="BK26" s="55">
        <f t="shared" si="59"/>
        <v>0</v>
      </c>
      <c r="BL26" s="54">
        <f>INDEX('NTM-B BOE(All)'!$B$10:$AO$84,MATCH($D26,'NTM-B BOE(All)'!$A$10:$A$84,0),MATCH(BM$11,'NTM-B BOE(All)'!$B$9:$AO$9,0))</f>
        <v>0</v>
      </c>
      <c r="BM26" s="55">
        <f t="shared" si="60"/>
        <v>0</v>
      </c>
      <c r="BN26" s="54">
        <f>INDEX('NTM-B BOE(All)'!$B$10:$AO$84,MATCH($D26,'NTM-B BOE(All)'!$A$10:$A$84,0),MATCH(BO$11,'NTM-B BOE(All)'!$B$9:$AO$9,0))</f>
        <v>0</v>
      </c>
      <c r="BO26" s="55">
        <f t="shared" si="61"/>
        <v>0</v>
      </c>
      <c r="BP26" s="54">
        <f>INDEX('NTM-B BOE(All)'!$B$10:$AO$84,MATCH($D26,'NTM-B BOE(All)'!$A$10:$A$84,0),MATCH(BQ$11,'NTM-B BOE(All)'!$B$9:$AO$9,0))</f>
        <v>0</v>
      </c>
      <c r="BQ26" s="55">
        <f t="shared" si="62"/>
        <v>0</v>
      </c>
      <c r="BR26" s="54">
        <f>INDEX('NTM-B BOE(All)'!$B$10:$AO$84,MATCH($D26,'NTM-B BOE(All)'!$A$10:$A$84,0),MATCH(BS$11,'NTM-B BOE(All)'!$B$9:$AO$9,0))</f>
        <v>0</v>
      </c>
      <c r="BS26" s="55">
        <f t="shared" si="63"/>
        <v>0</v>
      </c>
      <c r="BT26" s="54">
        <f>INDEX('NTM-B BOE(All)'!$B$10:$AO$84,MATCH($D26,'NTM-B BOE(All)'!$A$10:$A$84,0),MATCH(BU$11,'NTM-B BOE(All)'!$B$9:$AO$9,0))</f>
        <v>0</v>
      </c>
      <c r="BU26" s="55">
        <f t="shared" si="64"/>
        <v>0</v>
      </c>
      <c r="BV26" s="54">
        <f>INDEX('NTM-B BOE(All)'!$B$10:$AO$84,MATCH($D26,'NTM-B BOE(All)'!$A$10:$A$84,0),MATCH(BW$11,'NTM-B BOE(All)'!$B$9:$AO$9,0))</f>
        <v>0</v>
      </c>
      <c r="BW26" s="55">
        <f t="shared" si="65"/>
        <v>0</v>
      </c>
      <c r="BX26" s="54">
        <f>INDEX('NTM-B BOE(All)'!$B$10:$AO$84,MATCH($D26,'NTM-B BOE(All)'!$A$10:$A$84,0),MATCH(BY$11,'NTM-B BOE(All)'!$B$9:$AO$9,0))</f>
        <v>220</v>
      </c>
      <c r="BY26" s="55">
        <f t="shared" si="66"/>
        <v>6332</v>
      </c>
      <c r="BZ26" s="54">
        <f>INDEX('NTM-B BOE(All)'!$B$10:$AO$84,MATCH($D26,'NTM-B BOE(All)'!$A$10:$A$84,0),MATCH(CA$11,'NTM-B BOE(All)'!$B$9:$AO$9,0))</f>
        <v>0</v>
      </c>
      <c r="CA26" s="55">
        <f t="shared" si="67"/>
        <v>0</v>
      </c>
      <c r="CB26" s="54">
        <f>INDEX('NTM-B BOE(All)'!$B$10:$AO$84,MATCH($D26,'NTM-B BOE(All)'!$A$10:$A$84,0),MATCH(CC$11,'NTM-B BOE(All)'!$B$9:$AO$9,0))</f>
        <v>0</v>
      </c>
      <c r="CC26" s="55">
        <f t="shared" si="68"/>
        <v>0</v>
      </c>
      <c r="CD26" s="54">
        <f>INDEX('NTM-B BOE(All)'!$B$10:$AO$84,MATCH($D26,'NTM-B BOE(All)'!$A$10:$A$84,0),MATCH(CE$11,'NTM-B BOE(All)'!$B$9:$AO$9,0))</f>
        <v>0</v>
      </c>
      <c r="CE26" s="55">
        <f t="shared" si="69"/>
        <v>0</v>
      </c>
      <c r="CG26" s="41" t="str">
        <f t="shared" si="32"/>
        <v>1</v>
      </c>
    </row>
    <row r="27" spans="4:85">
      <c r="D27" s="1">
        <f t="shared" si="33"/>
        <v>9</v>
      </c>
      <c r="E27" s="56" t="s">
        <v>79</v>
      </c>
      <c r="F27" s="12" t="s">
        <v>78</v>
      </c>
      <c r="G27" s="1" t="str">
        <f>VLOOKUP($D27,'NTM-B BOE(All)'!$A$9:$AO$84,5,FALSE)</f>
        <v>Govt</v>
      </c>
      <c r="H27" s="1" t="str">
        <f>VLOOKUP($D27,'NTM-B BOE(All)'!$A$9:$AO$84,4,FALSE)</f>
        <v>ManTech</v>
      </c>
      <c r="I27" s="1"/>
      <c r="J27" s="1"/>
      <c r="K27" s="57"/>
      <c r="L27" s="58">
        <v>28.31</v>
      </c>
      <c r="M27" s="59">
        <f t="shared" si="34"/>
        <v>28.78</v>
      </c>
      <c r="N27" s="54">
        <f t="shared" si="35"/>
        <v>880</v>
      </c>
      <c r="O27" s="55">
        <f t="shared" si="35"/>
        <v>25328</v>
      </c>
      <c r="P27" s="54">
        <f>INDEX('NTM-B BOE(All)'!$B$10:$AO$84,MATCH($D27,'NTM-B BOE(All)'!$A$10:$A$84,0),MATCH(Q$11,'NTM-B BOE(All)'!$B$9:$AO$9,0))</f>
        <v>220</v>
      </c>
      <c r="Q27" s="55">
        <f t="shared" si="36"/>
        <v>6332</v>
      </c>
      <c r="R27" s="54">
        <f>INDEX('NTM-B BOE(All)'!$B$10:$AO$84,MATCH($D27,'NTM-B BOE(All)'!$A$10:$A$84,0),MATCH(S$11,'NTM-B BOE(All)'!$B$9:$AO$9,0))</f>
        <v>220</v>
      </c>
      <c r="S27" s="55">
        <f t="shared" si="37"/>
        <v>6332</v>
      </c>
      <c r="T27" s="54">
        <f>INDEX('NTM-B BOE(All)'!$B$10:$AO$84,MATCH($D27,'NTM-B BOE(All)'!$A$10:$A$84,0),MATCH(U$11,'NTM-B BOE(All)'!$B$9:$AO$9,0))</f>
        <v>0</v>
      </c>
      <c r="U27" s="55">
        <f t="shared" si="38"/>
        <v>0</v>
      </c>
      <c r="V27" s="54">
        <f>INDEX('NTM-B BOE(All)'!$B$10:$AO$84,MATCH($D27,'NTM-B BOE(All)'!$A$10:$A$84,0),MATCH(W$11,'NTM-B BOE(All)'!$B$9:$AO$9,0))</f>
        <v>0</v>
      </c>
      <c r="W27" s="55">
        <f t="shared" si="39"/>
        <v>0</v>
      </c>
      <c r="X27" s="54">
        <f>INDEX('NTM-B BOE(All)'!$B$10:$AO$84,MATCH($D27,'NTM-B BOE(All)'!$A$10:$A$84,0),MATCH(Y$11,'NTM-B BOE(All)'!$B$9:$AO$9,0))</f>
        <v>0</v>
      </c>
      <c r="Y27" s="55">
        <f t="shared" si="40"/>
        <v>0</v>
      </c>
      <c r="Z27" s="54">
        <f>INDEX('NTM-B BOE(All)'!$B$10:$AO$84,MATCH($D27,'NTM-B BOE(All)'!$A$10:$A$84,0),MATCH(AA$11,'NTM-B BOE(All)'!$B$9:$AO$9,0))</f>
        <v>0</v>
      </c>
      <c r="AA27" s="55">
        <f t="shared" si="41"/>
        <v>0</v>
      </c>
      <c r="AB27" s="54">
        <f>INDEX('NTM-B BOE(All)'!$B$10:$AO$84,MATCH($D27,'NTM-B BOE(All)'!$A$10:$A$84,0),MATCH(AC$11,'NTM-B BOE(All)'!$B$9:$AO$9,0))</f>
        <v>0</v>
      </c>
      <c r="AC27" s="55">
        <f t="shared" si="42"/>
        <v>0</v>
      </c>
      <c r="AD27" s="54">
        <f>INDEX('NTM-B BOE(All)'!$B$10:$AO$84,MATCH($D27,'NTM-B BOE(All)'!$A$10:$A$84,0),MATCH(AE$11,'NTM-B BOE(All)'!$B$9:$AO$9,0))</f>
        <v>0</v>
      </c>
      <c r="AE27" s="55">
        <f t="shared" si="43"/>
        <v>0</v>
      </c>
      <c r="AF27" s="54">
        <f>INDEX('NTM-B BOE(All)'!$B$10:$AO$84,MATCH($D27,'NTM-B BOE(All)'!$A$10:$A$84,0),MATCH(AG$11,'NTM-B BOE(All)'!$B$9:$AO$9,0))</f>
        <v>0</v>
      </c>
      <c r="AG27" s="55">
        <f t="shared" si="44"/>
        <v>0</v>
      </c>
      <c r="AH27" s="54">
        <f>INDEX('NTM-B BOE(All)'!$B$10:$AO$84,MATCH($D27,'NTM-B BOE(All)'!$A$10:$A$84,0),MATCH(AI$11,'NTM-B BOE(All)'!$B$9:$AO$9,0))</f>
        <v>0</v>
      </c>
      <c r="AI27" s="55">
        <f t="shared" si="45"/>
        <v>0</v>
      </c>
      <c r="AJ27" s="54">
        <f>INDEX('NTM-B BOE(All)'!$B$10:$AO$84,MATCH($D27,'NTM-B BOE(All)'!$A$10:$A$84,0),MATCH(AK$11,'NTM-B BOE(All)'!$B$9:$AO$9,0))</f>
        <v>0</v>
      </c>
      <c r="AK27" s="55">
        <f t="shared" si="46"/>
        <v>0</v>
      </c>
      <c r="AL27" s="54">
        <f>INDEX('NTM-B BOE(All)'!$B$10:$AO$84,MATCH($D27,'NTM-B BOE(All)'!$A$10:$A$84,0),MATCH(AM$11,'NTM-B BOE(All)'!$B$9:$AO$9,0))</f>
        <v>0</v>
      </c>
      <c r="AM27" s="55">
        <f t="shared" si="47"/>
        <v>0</v>
      </c>
      <c r="AN27" s="54">
        <f>INDEX('NTM-B BOE(All)'!$B$10:$AO$84,MATCH($D27,'NTM-B BOE(All)'!$A$10:$A$84,0),MATCH(AO$11,'NTM-B BOE(All)'!$B$9:$AO$9,0))</f>
        <v>220</v>
      </c>
      <c r="AO27" s="55">
        <f t="shared" si="48"/>
        <v>6332</v>
      </c>
      <c r="AP27" s="54">
        <f>INDEX('NTM-B BOE(All)'!$B$10:$AO$84,MATCH($D27,'NTM-B BOE(All)'!$A$10:$A$84,0),MATCH(AQ$11,'NTM-B BOE(All)'!$B$9:$AO$9,0))</f>
        <v>0</v>
      </c>
      <c r="AQ27" s="55">
        <f t="shared" si="49"/>
        <v>0</v>
      </c>
      <c r="AR27" s="54">
        <f>INDEX('NTM-B BOE(All)'!$B$10:$AO$84,MATCH($D27,'NTM-B BOE(All)'!$A$10:$A$84,0),MATCH(AS$11,'NTM-B BOE(All)'!$B$9:$AO$9,0))</f>
        <v>0</v>
      </c>
      <c r="AS27" s="55">
        <f t="shared" si="50"/>
        <v>0</v>
      </c>
      <c r="AT27" s="54">
        <f>INDEX('NTM-B BOE(All)'!$B$10:$AO$84,MATCH($D27,'NTM-B BOE(All)'!$A$10:$A$84,0),MATCH(AU$11,'NTM-B BOE(All)'!$B$9:$AO$9,0))</f>
        <v>0</v>
      </c>
      <c r="AU27" s="55">
        <f t="shared" si="51"/>
        <v>0</v>
      </c>
      <c r="AV27" s="54">
        <f>INDEX('NTM-B BOE(All)'!$B$10:$AO$84,MATCH($D27,'NTM-B BOE(All)'!$A$10:$A$84,0),MATCH(AW$11,'NTM-B BOE(All)'!$B$9:$AO$9,0))</f>
        <v>0</v>
      </c>
      <c r="AW27" s="55">
        <f t="shared" si="52"/>
        <v>0</v>
      </c>
      <c r="AX27" s="54">
        <f>INDEX('NTM-B BOE(All)'!$B$10:$AO$84,MATCH($D27,'NTM-B BOE(All)'!$A$10:$A$84,0),MATCH(AY$11,'NTM-B BOE(All)'!$B$9:$AO$9,0))</f>
        <v>0</v>
      </c>
      <c r="AY27" s="55">
        <f t="shared" si="53"/>
        <v>0</v>
      </c>
      <c r="AZ27" s="54">
        <f>INDEX('NTM-B BOE(All)'!$B$10:$AO$84,MATCH($D27,'NTM-B BOE(All)'!$A$10:$A$84,0),MATCH(BA$11,'NTM-B BOE(All)'!$B$9:$AO$9,0))</f>
        <v>0</v>
      </c>
      <c r="BA27" s="55">
        <f t="shared" si="54"/>
        <v>0</v>
      </c>
      <c r="BB27" s="54">
        <f>INDEX('NTM-B BOE(All)'!$B$10:$AO$84,MATCH($D27,'NTM-B BOE(All)'!$A$10:$A$84,0),MATCH(BC$11,'NTM-B BOE(All)'!$B$9:$AO$9,0))</f>
        <v>0</v>
      </c>
      <c r="BC27" s="55">
        <f t="shared" si="55"/>
        <v>0</v>
      </c>
      <c r="BD27" s="54">
        <f>INDEX('NTM-B BOE(All)'!$B$10:$AO$84,MATCH($D27,'NTM-B BOE(All)'!$A$10:$A$84,0),MATCH(BE$11,'NTM-B BOE(All)'!$B$9:$AO$9,0))</f>
        <v>0</v>
      </c>
      <c r="BE27" s="55">
        <f t="shared" si="56"/>
        <v>0</v>
      </c>
      <c r="BF27" s="54">
        <f>INDEX('NTM-B BOE(All)'!$B$10:$AO$84,MATCH($D27,'NTM-B BOE(All)'!$A$10:$A$84,0),MATCH(BG$11,'NTM-B BOE(All)'!$B$9:$AO$9,0))</f>
        <v>0</v>
      </c>
      <c r="BG27" s="55">
        <f t="shared" si="57"/>
        <v>0</v>
      </c>
      <c r="BH27" s="54">
        <f>INDEX('NTM-B BOE(All)'!$B$10:$AO$84,MATCH($D27,'NTM-B BOE(All)'!$A$10:$A$84,0),MATCH(BI$11,'NTM-B BOE(All)'!$B$9:$AO$9,0))</f>
        <v>0</v>
      </c>
      <c r="BI27" s="55">
        <f t="shared" si="58"/>
        <v>0</v>
      </c>
      <c r="BJ27" s="54">
        <f>INDEX('NTM-B BOE(All)'!$B$10:$AO$84,MATCH($D27,'NTM-B BOE(All)'!$A$10:$A$84,0),MATCH(BK$11,'NTM-B BOE(All)'!$B$9:$AO$9,0))</f>
        <v>0</v>
      </c>
      <c r="BK27" s="55">
        <f t="shared" si="59"/>
        <v>0</v>
      </c>
      <c r="BL27" s="54">
        <f>INDEX('NTM-B BOE(All)'!$B$10:$AO$84,MATCH($D27,'NTM-B BOE(All)'!$A$10:$A$84,0),MATCH(BM$11,'NTM-B BOE(All)'!$B$9:$AO$9,0))</f>
        <v>0</v>
      </c>
      <c r="BM27" s="55">
        <f t="shared" si="60"/>
        <v>0</v>
      </c>
      <c r="BN27" s="54">
        <f>INDEX('NTM-B BOE(All)'!$B$10:$AO$84,MATCH($D27,'NTM-B BOE(All)'!$A$10:$A$84,0),MATCH(BO$11,'NTM-B BOE(All)'!$B$9:$AO$9,0))</f>
        <v>0</v>
      </c>
      <c r="BO27" s="55">
        <f t="shared" si="61"/>
        <v>0</v>
      </c>
      <c r="BP27" s="54">
        <f>INDEX('NTM-B BOE(All)'!$B$10:$AO$84,MATCH($D27,'NTM-B BOE(All)'!$A$10:$A$84,0),MATCH(BQ$11,'NTM-B BOE(All)'!$B$9:$AO$9,0))</f>
        <v>0</v>
      </c>
      <c r="BQ27" s="55">
        <f t="shared" si="62"/>
        <v>0</v>
      </c>
      <c r="BR27" s="54">
        <f>INDEX('NTM-B BOE(All)'!$B$10:$AO$84,MATCH($D27,'NTM-B BOE(All)'!$A$10:$A$84,0),MATCH(BS$11,'NTM-B BOE(All)'!$B$9:$AO$9,0))</f>
        <v>0</v>
      </c>
      <c r="BS27" s="55">
        <f t="shared" si="63"/>
        <v>0</v>
      </c>
      <c r="BT27" s="54">
        <f>INDEX('NTM-B BOE(All)'!$B$10:$AO$84,MATCH($D27,'NTM-B BOE(All)'!$A$10:$A$84,0),MATCH(BU$11,'NTM-B BOE(All)'!$B$9:$AO$9,0))</f>
        <v>0</v>
      </c>
      <c r="BU27" s="55">
        <f t="shared" si="64"/>
        <v>0</v>
      </c>
      <c r="BV27" s="54">
        <f>INDEX('NTM-B BOE(All)'!$B$10:$AO$84,MATCH($D27,'NTM-B BOE(All)'!$A$10:$A$84,0),MATCH(BW$11,'NTM-B BOE(All)'!$B$9:$AO$9,0))</f>
        <v>0</v>
      </c>
      <c r="BW27" s="55">
        <f t="shared" si="65"/>
        <v>0</v>
      </c>
      <c r="BX27" s="54">
        <f>INDEX('NTM-B BOE(All)'!$B$10:$AO$84,MATCH($D27,'NTM-B BOE(All)'!$A$10:$A$84,0),MATCH(BY$11,'NTM-B BOE(All)'!$B$9:$AO$9,0))</f>
        <v>220</v>
      </c>
      <c r="BY27" s="55">
        <f t="shared" si="66"/>
        <v>6332</v>
      </c>
      <c r="BZ27" s="54">
        <f>INDEX('NTM-B BOE(All)'!$B$10:$AO$84,MATCH($D27,'NTM-B BOE(All)'!$A$10:$A$84,0),MATCH(CA$11,'NTM-B BOE(All)'!$B$9:$AO$9,0))</f>
        <v>0</v>
      </c>
      <c r="CA27" s="55">
        <f t="shared" si="67"/>
        <v>0</v>
      </c>
      <c r="CB27" s="54">
        <f>INDEX('NTM-B BOE(All)'!$B$10:$AO$84,MATCH($D27,'NTM-B BOE(All)'!$A$10:$A$84,0),MATCH(CC$11,'NTM-B BOE(All)'!$B$9:$AO$9,0))</f>
        <v>0</v>
      </c>
      <c r="CC27" s="55">
        <f t="shared" si="68"/>
        <v>0</v>
      </c>
      <c r="CD27" s="54">
        <f>INDEX('NTM-B BOE(All)'!$B$10:$AO$84,MATCH($D27,'NTM-B BOE(All)'!$A$10:$A$84,0),MATCH(CE$11,'NTM-B BOE(All)'!$B$9:$AO$9,0))</f>
        <v>0</v>
      </c>
      <c r="CE27" s="55">
        <f t="shared" si="69"/>
        <v>0</v>
      </c>
      <c r="CG27" s="41" t="str">
        <f t="shared" si="32"/>
        <v>1</v>
      </c>
    </row>
    <row r="28" spans="4:85">
      <c r="D28" s="1">
        <f t="shared" si="33"/>
        <v>10</v>
      </c>
      <c r="E28" s="56" t="s">
        <v>77</v>
      </c>
      <c r="F28" s="12" t="s">
        <v>78</v>
      </c>
      <c r="G28" s="1" t="str">
        <f>VLOOKUP($D28,'NTM-B BOE(All)'!$A$9:$AO$84,5,FALSE)</f>
        <v>Govt</v>
      </c>
      <c r="H28" s="1" t="str">
        <f>VLOOKUP($D28,'NTM-B BOE(All)'!$A$9:$AO$84,4,FALSE)</f>
        <v>ManTech</v>
      </c>
      <c r="I28" s="1"/>
      <c r="J28" s="1"/>
      <c r="K28" s="57"/>
      <c r="L28" s="60">
        <v>28.31</v>
      </c>
      <c r="M28" s="59">
        <f t="shared" si="34"/>
        <v>28.78</v>
      </c>
      <c r="N28" s="54">
        <f t="shared" si="35"/>
        <v>440</v>
      </c>
      <c r="O28" s="55">
        <f t="shared" si="35"/>
        <v>12664</v>
      </c>
      <c r="P28" s="54">
        <f>INDEX('NTM-B BOE(All)'!$B$10:$AO$84,MATCH($D28,'NTM-B BOE(All)'!$A$10:$A$84,0),MATCH(Q$11,'NTM-B BOE(All)'!$B$9:$AO$9,0))</f>
        <v>220</v>
      </c>
      <c r="Q28" s="55">
        <f t="shared" si="36"/>
        <v>6332</v>
      </c>
      <c r="R28" s="54">
        <f>INDEX('NTM-B BOE(All)'!$B$10:$AO$84,MATCH($D28,'NTM-B BOE(All)'!$A$10:$A$84,0),MATCH(S$11,'NTM-B BOE(All)'!$B$9:$AO$9,0))</f>
        <v>220</v>
      </c>
      <c r="S28" s="55">
        <f t="shared" si="37"/>
        <v>6332</v>
      </c>
      <c r="T28" s="54">
        <f>INDEX('NTM-B BOE(All)'!$B$10:$AO$84,MATCH($D28,'NTM-B BOE(All)'!$A$10:$A$84,0),MATCH(U$11,'NTM-B BOE(All)'!$B$9:$AO$9,0))</f>
        <v>0</v>
      </c>
      <c r="U28" s="55">
        <f t="shared" si="38"/>
        <v>0</v>
      </c>
      <c r="V28" s="54">
        <f>INDEX('NTM-B BOE(All)'!$B$10:$AO$84,MATCH($D28,'NTM-B BOE(All)'!$A$10:$A$84,0),MATCH(W$11,'NTM-B BOE(All)'!$B$9:$AO$9,0))</f>
        <v>0</v>
      </c>
      <c r="W28" s="55">
        <f t="shared" si="39"/>
        <v>0</v>
      </c>
      <c r="X28" s="54">
        <f>INDEX('NTM-B BOE(All)'!$B$10:$AO$84,MATCH($D28,'NTM-B BOE(All)'!$A$10:$A$84,0),MATCH(Y$11,'NTM-B BOE(All)'!$B$9:$AO$9,0))</f>
        <v>0</v>
      </c>
      <c r="Y28" s="55">
        <f t="shared" si="40"/>
        <v>0</v>
      </c>
      <c r="Z28" s="54">
        <f>INDEX('NTM-B BOE(All)'!$B$10:$AO$84,MATCH($D28,'NTM-B BOE(All)'!$A$10:$A$84,0),MATCH(AA$11,'NTM-B BOE(All)'!$B$9:$AO$9,0))</f>
        <v>0</v>
      </c>
      <c r="AA28" s="55">
        <f t="shared" si="41"/>
        <v>0</v>
      </c>
      <c r="AB28" s="54">
        <f>INDEX('NTM-B BOE(All)'!$B$10:$AO$84,MATCH($D28,'NTM-B BOE(All)'!$A$10:$A$84,0),MATCH(AC$11,'NTM-B BOE(All)'!$B$9:$AO$9,0))</f>
        <v>0</v>
      </c>
      <c r="AC28" s="55">
        <f t="shared" si="42"/>
        <v>0</v>
      </c>
      <c r="AD28" s="54">
        <f>INDEX('NTM-B BOE(All)'!$B$10:$AO$84,MATCH($D28,'NTM-B BOE(All)'!$A$10:$A$84,0),MATCH(AE$11,'NTM-B BOE(All)'!$B$9:$AO$9,0))</f>
        <v>0</v>
      </c>
      <c r="AE28" s="55">
        <f t="shared" si="43"/>
        <v>0</v>
      </c>
      <c r="AF28" s="54">
        <f>INDEX('NTM-B BOE(All)'!$B$10:$AO$84,MATCH($D28,'NTM-B BOE(All)'!$A$10:$A$84,0),MATCH(AG$11,'NTM-B BOE(All)'!$B$9:$AO$9,0))</f>
        <v>0</v>
      </c>
      <c r="AG28" s="55">
        <f t="shared" si="44"/>
        <v>0</v>
      </c>
      <c r="AH28" s="54">
        <f>INDEX('NTM-B BOE(All)'!$B$10:$AO$84,MATCH($D28,'NTM-B BOE(All)'!$A$10:$A$84,0),MATCH(AI$11,'NTM-B BOE(All)'!$B$9:$AO$9,0))</f>
        <v>0</v>
      </c>
      <c r="AI28" s="55">
        <f t="shared" si="45"/>
        <v>0</v>
      </c>
      <c r="AJ28" s="54">
        <f>INDEX('NTM-B BOE(All)'!$B$10:$AO$84,MATCH($D28,'NTM-B BOE(All)'!$A$10:$A$84,0),MATCH(AK$11,'NTM-B BOE(All)'!$B$9:$AO$9,0))</f>
        <v>0</v>
      </c>
      <c r="AK28" s="55">
        <f t="shared" si="46"/>
        <v>0</v>
      </c>
      <c r="AL28" s="54">
        <f>INDEX('NTM-B BOE(All)'!$B$10:$AO$84,MATCH($D28,'NTM-B BOE(All)'!$A$10:$A$84,0),MATCH(AM$11,'NTM-B BOE(All)'!$B$9:$AO$9,0))</f>
        <v>0</v>
      </c>
      <c r="AM28" s="55">
        <f t="shared" si="47"/>
        <v>0</v>
      </c>
      <c r="AN28" s="54">
        <f>INDEX('NTM-B BOE(All)'!$B$10:$AO$84,MATCH($D28,'NTM-B BOE(All)'!$A$10:$A$84,0),MATCH(AO$11,'NTM-B BOE(All)'!$B$9:$AO$9,0))</f>
        <v>0</v>
      </c>
      <c r="AO28" s="55">
        <f t="shared" si="48"/>
        <v>0</v>
      </c>
      <c r="AP28" s="54">
        <f>INDEX('NTM-B BOE(All)'!$B$10:$AO$84,MATCH($D28,'NTM-B BOE(All)'!$A$10:$A$84,0),MATCH(AQ$11,'NTM-B BOE(All)'!$B$9:$AO$9,0))</f>
        <v>0</v>
      </c>
      <c r="AQ28" s="55">
        <f t="shared" si="49"/>
        <v>0</v>
      </c>
      <c r="AR28" s="54">
        <f>INDEX('NTM-B BOE(All)'!$B$10:$AO$84,MATCH($D28,'NTM-B BOE(All)'!$A$10:$A$84,0),MATCH(AS$11,'NTM-B BOE(All)'!$B$9:$AO$9,0))</f>
        <v>0</v>
      </c>
      <c r="AS28" s="55">
        <f t="shared" si="50"/>
        <v>0</v>
      </c>
      <c r="AT28" s="54">
        <f>INDEX('NTM-B BOE(All)'!$B$10:$AO$84,MATCH($D28,'NTM-B BOE(All)'!$A$10:$A$84,0),MATCH(AU$11,'NTM-B BOE(All)'!$B$9:$AO$9,0))</f>
        <v>0</v>
      </c>
      <c r="AU28" s="55">
        <f t="shared" si="51"/>
        <v>0</v>
      </c>
      <c r="AV28" s="54">
        <f>INDEX('NTM-B BOE(All)'!$B$10:$AO$84,MATCH($D28,'NTM-B BOE(All)'!$A$10:$A$84,0),MATCH(AW$11,'NTM-B BOE(All)'!$B$9:$AO$9,0))</f>
        <v>0</v>
      </c>
      <c r="AW28" s="55">
        <f t="shared" si="52"/>
        <v>0</v>
      </c>
      <c r="AX28" s="54">
        <f>INDEX('NTM-B BOE(All)'!$B$10:$AO$84,MATCH($D28,'NTM-B BOE(All)'!$A$10:$A$84,0),MATCH(AY$11,'NTM-B BOE(All)'!$B$9:$AO$9,0))</f>
        <v>0</v>
      </c>
      <c r="AY28" s="55">
        <f t="shared" si="53"/>
        <v>0</v>
      </c>
      <c r="AZ28" s="54">
        <f>INDEX('NTM-B BOE(All)'!$B$10:$AO$84,MATCH($D28,'NTM-B BOE(All)'!$A$10:$A$84,0),MATCH(BA$11,'NTM-B BOE(All)'!$B$9:$AO$9,0))</f>
        <v>0</v>
      </c>
      <c r="BA28" s="55">
        <f t="shared" si="54"/>
        <v>0</v>
      </c>
      <c r="BB28" s="54">
        <f>INDEX('NTM-B BOE(All)'!$B$10:$AO$84,MATCH($D28,'NTM-B BOE(All)'!$A$10:$A$84,0),MATCH(BC$11,'NTM-B BOE(All)'!$B$9:$AO$9,0))</f>
        <v>0</v>
      </c>
      <c r="BC28" s="55">
        <f t="shared" si="55"/>
        <v>0</v>
      </c>
      <c r="BD28" s="54">
        <f>INDEX('NTM-B BOE(All)'!$B$10:$AO$84,MATCH($D28,'NTM-B BOE(All)'!$A$10:$A$84,0),MATCH(BE$11,'NTM-B BOE(All)'!$B$9:$AO$9,0))</f>
        <v>0</v>
      </c>
      <c r="BE28" s="55">
        <f t="shared" si="56"/>
        <v>0</v>
      </c>
      <c r="BF28" s="54">
        <f>INDEX('NTM-B BOE(All)'!$B$10:$AO$84,MATCH($D28,'NTM-B BOE(All)'!$A$10:$A$84,0),MATCH(BG$11,'NTM-B BOE(All)'!$B$9:$AO$9,0))</f>
        <v>0</v>
      </c>
      <c r="BG28" s="55">
        <f t="shared" si="57"/>
        <v>0</v>
      </c>
      <c r="BH28" s="54">
        <f>INDEX('NTM-B BOE(All)'!$B$10:$AO$84,MATCH($D28,'NTM-B BOE(All)'!$A$10:$A$84,0),MATCH(BI$11,'NTM-B BOE(All)'!$B$9:$AO$9,0))</f>
        <v>0</v>
      </c>
      <c r="BI28" s="55">
        <f t="shared" si="58"/>
        <v>0</v>
      </c>
      <c r="BJ28" s="54">
        <f>INDEX('NTM-B BOE(All)'!$B$10:$AO$84,MATCH($D28,'NTM-B BOE(All)'!$A$10:$A$84,0),MATCH(BK$11,'NTM-B BOE(All)'!$B$9:$AO$9,0))</f>
        <v>0</v>
      </c>
      <c r="BK28" s="55">
        <f t="shared" si="59"/>
        <v>0</v>
      </c>
      <c r="BL28" s="54">
        <f>INDEX('NTM-B BOE(All)'!$B$10:$AO$84,MATCH($D28,'NTM-B BOE(All)'!$A$10:$A$84,0),MATCH(BM$11,'NTM-B BOE(All)'!$B$9:$AO$9,0))</f>
        <v>0</v>
      </c>
      <c r="BM28" s="55">
        <f t="shared" si="60"/>
        <v>0</v>
      </c>
      <c r="BN28" s="54">
        <f>INDEX('NTM-B BOE(All)'!$B$10:$AO$84,MATCH($D28,'NTM-B BOE(All)'!$A$10:$A$84,0),MATCH(BO$11,'NTM-B BOE(All)'!$B$9:$AO$9,0))</f>
        <v>0</v>
      </c>
      <c r="BO28" s="55">
        <f t="shared" si="61"/>
        <v>0</v>
      </c>
      <c r="BP28" s="54">
        <f>INDEX('NTM-B BOE(All)'!$B$10:$AO$84,MATCH($D28,'NTM-B BOE(All)'!$A$10:$A$84,0),MATCH(BQ$11,'NTM-B BOE(All)'!$B$9:$AO$9,0))</f>
        <v>0</v>
      </c>
      <c r="BQ28" s="55">
        <f t="shared" si="62"/>
        <v>0</v>
      </c>
      <c r="BR28" s="54">
        <f>INDEX('NTM-B BOE(All)'!$B$10:$AO$84,MATCH($D28,'NTM-B BOE(All)'!$A$10:$A$84,0),MATCH(BS$11,'NTM-B BOE(All)'!$B$9:$AO$9,0))</f>
        <v>0</v>
      </c>
      <c r="BS28" s="55">
        <f t="shared" si="63"/>
        <v>0</v>
      </c>
      <c r="BT28" s="54">
        <f>INDEX('NTM-B BOE(All)'!$B$10:$AO$84,MATCH($D28,'NTM-B BOE(All)'!$A$10:$A$84,0),MATCH(BU$11,'NTM-B BOE(All)'!$B$9:$AO$9,0))</f>
        <v>0</v>
      </c>
      <c r="BU28" s="55">
        <f t="shared" si="64"/>
        <v>0</v>
      </c>
      <c r="BV28" s="54">
        <f>INDEX('NTM-B BOE(All)'!$B$10:$AO$84,MATCH($D28,'NTM-B BOE(All)'!$A$10:$A$84,0),MATCH(BW$11,'NTM-B BOE(All)'!$B$9:$AO$9,0))</f>
        <v>0</v>
      </c>
      <c r="BW28" s="55">
        <f t="shared" si="65"/>
        <v>0</v>
      </c>
      <c r="BX28" s="54">
        <f>INDEX('NTM-B BOE(All)'!$B$10:$AO$84,MATCH($D28,'NTM-B BOE(All)'!$A$10:$A$84,0),MATCH(BY$11,'NTM-B BOE(All)'!$B$9:$AO$9,0))</f>
        <v>0</v>
      </c>
      <c r="BY28" s="55">
        <f t="shared" si="66"/>
        <v>0</v>
      </c>
      <c r="BZ28" s="54">
        <f>INDEX('NTM-B BOE(All)'!$B$10:$AO$84,MATCH($D28,'NTM-B BOE(All)'!$A$10:$A$84,0),MATCH(CA$11,'NTM-B BOE(All)'!$B$9:$AO$9,0))</f>
        <v>0</v>
      </c>
      <c r="CA28" s="55">
        <f t="shared" si="67"/>
        <v>0</v>
      </c>
      <c r="CB28" s="54">
        <f>INDEX('NTM-B BOE(All)'!$B$10:$AO$84,MATCH($D28,'NTM-B BOE(All)'!$A$10:$A$84,0),MATCH(CC$11,'NTM-B BOE(All)'!$B$9:$AO$9,0))</f>
        <v>0</v>
      </c>
      <c r="CC28" s="55">
        <f t="shared" si="68"/>
        <v>0</v>
      </c>
      <c r="CD28" s="54">
        <f>INDEX('NTM-B BOE(All)'!$B$10:$AO$84,MATCH($D28,'NTM-B BOE(All)'!$A$10:$A$84,0),MATCH(CE$11,'NTM-B BOE(All)'!$B$9:$AO$9,0))</f>
        <v>0</v>
      </c>
      <c r="CE28" s="55">
        <f t="shared" si="69"/>
        <v>0</v>
      </c>
      <c r="CG28" s="41" t="str">
        <f t="shared" si="32"/>
        <v>1</v>
      </c>
    </row>
    <row r="29" spans="4:85">
      <c r="D29" s="1">
        <f t="shared" si="33"/>
        <v>11</v>
      </c>
      <c r="E29" s="56" t="s">
        <v>77</v>
      </c>
      <c r="F29" s="12" t="s">
        <v>78</v>
      </c>
      <c r="G29" s="1" t="str">
        <f>VLOOKUP($D29,'NTM-B BOE(All)'!$A$9:$AO$84,5,FALSE)</f>
        <v>Govt</v>
      </c>
      <c r="H29" s="1" t="str">
        <f>VLOOKUP($D29,'NTM-B BOE(All)'!$A$9:$AO$84,4,FALSE)</f>
        <v>ManTech</v>
      </c>
      <c r="I29" s="1"/>
      <c r="J29" s="1"/>
      <c r="K29" s="57"/>
      <c r="L29" s="60">
        <v>28.31</v>
      </c>
      <c r="M29" s="59">
        <f t="shared" si="34"/>
        <v>28.78</v>
      </c>
      <c r="N29" s="54">
        <f t="shared" si="35"/>
        <v>660</v>
      </c>
      <c r="O29" s="55">
        <f t="shared" si="35"/>
        <v>18996</v>
      </c>
      <c r="P29" s="54">
        <f>INDEX('NTM-B BOE(All)'!$B$10:$AO$84,MATCH($D29,'NTM-B BOE(All)'!$A$10:$A$84,0),MATCH(Q$11,'NTM-B BOE(All)'!$B$9:$AO$9,0))</f>
        <v>220</v>
      </c>
      <c r="Q29" s="55">
        <f t="shared" si="36"/>
        <v>6332</v>
      </c>
      <c r="R29" s="54">
        <f>INDEX('NTM-B BOE(All)'!$B$10:$AO$84,MATCH($D29,'NTM-B BOE(All)'!$A$10:$A$84,0),MATCH(S$11,'NTM-B BOE(All)'!$B$9:$AO$9,0))</f>
        <v>220</v>
      </c>
      <c r="S29" s="55">
        <f t="shared" si="37"/>
        <v>6332</v>
      </c>
      <c r="T29" s="54">
        <f>INDEX('NTM-B BOE(All)'!$B$10:$AO$84,MATCH($D29,'NTM-B BOE(All)'!$A$10:$A$84,0),MATCH(U$11,'NTM-B BOE(All)'!$B$9:$AO$9,0))</f>
        <v>0</v>
      </c>
      <c r="U29" s="55">
        <f t="shared" si="38"/>
        <v>0</v>
      </c>
      <c r="V29" s="54">
        <f>INDEX('NTM-B BOE(All)'!$B$10:$AO$84,MATCH($D29,'NTM-B BOE(All)'!$A$10:$A$84,0),MATCH(W$11,'NTM-B BOE(All)'!$B$9:$AO$9,0))</f>
        <v>0</v>
      </c>
      <c r="W29" s="55">
        <f t="shared" si="39"/>
        <v>0</v>
      </c>
      <c r="X29" s="54">
        <f>INDEX('NTM-B BOE(All)'!$B$10:$AO$84,MATCH($D29,'NTM-B BOE(All)'!$A$10:$A$84,0),MATCH(Y$11,'NTM-B BOE(All)'!$B$9:$AO$9,0))</f>
        <v>0</v>
      </c>
      <c r="Y29" s="55">
        <f t="shared" si="40"/>
        <v>0</v>
      </c>
      <c r="Z29" s="54">
        <f>INDEX('NTM-B BOE(All)'!$B$10:$AO$84,MATCH($D29,'NTM-B BOE(All)'!$A$10:$A$84,0),MATCH(AA$11,'NTM-B BOE(All)'!$B$9:$AO$9,0))</f>
        <v>0</v>
      </c>
      <c r="AA29" s="55">
        <f t="shared" si="41"/>
        <v>0</v>
      </c>
      <c r="AB29" s="54">
        <f>INDEX('NTM-B BOE(All)'!$B$10:$AO$84,MATCH($D29,'NTM-B BOE(All)'!$A$10:$A$84,0),MATCH(AC$11,'NTM-B BOE(All)'!$B$9:$AO$9,0))</f>
        <v>0</v>
      </c>
      <c r="AC29" s="55">
        <f t="shared" si="42"/>
        <v>0</v>
      </c>
      <c r="AD29" s="54">
        <f>INDEX('NTM-B BOE(All)'!$B$10:$AO$84,MATCH($D29,'NTM-B BOE(All)'!$A$10:$A$84,0),MATCH(AE$11,'NTM-B BOE(All)'!$B$9:$AO$9,0))</f>
        <v>0</v>
      </c>
      <c r="AE29" s="55">
        <f t="shared" si="43"/>
        <v>0</v>
      </c>
      <c r="AF29" s="54">
        <f>INDEX('NTM-B BOE(All)'!$B$10:$AO$84,MATCH($D29,'NTM-B BOE(All)'!$A$10:$A$84,0),MATCH(AG$11,'NTM-B BOE(All)'!$B$9:$AO$9,0))</f>
        <v>0</v>
      </c>
      <c r="AG29" s="55">
        <f t="shared" si="44"/>
        <v>0</v>
      </c>
      <c r="AH29" s="54">
        <f>INDEX('NTM-B BOE(All)'!$B$10:$AO$84,MATCH($D29,'NTM-B BOE(All)'!$A$10:$A$84,0),MATCH(AI$11,'NTM-B BOE(All)'!$B$9:$AO$9,0))</f>
        <v>0</v>
      </c>
      <c r="AI29" s="55">
        <f t="shared" si="45"/>
        <v>0</v>
      </c>
      <c r="AJ29" s="54">
        <f>INDEX('NTM-B BOE(All)'!$B$10:$AO$84,MATCH($D29,'NTM-B BOE(All)'!$A$10:$A$84,0),MATCH(AK$11,'NTM-B BOE(All)'!$B$9:$AO$9,0))</f>
        <v>0</v>
      </c>
      <c r="AK29" s="55">
        <f t="shared" si="46"/>
        <v>0</v>
      </c>
      <c r="AL29" s="54">
        <f>INDEX('NTM-B BOE(All)'!$B$10:$AO$84,MATCH($D29,'NTM-B BOE(All)'!$A$10:$A$84,0),MATCH(AM$11,'NTM-B BOE(All)'!$B$9:$AO$9,0))</f>
        <v>0</v>
      </c>
      <c r="AM29" s="55">
        <f t="shared" si="47"/>
        <v>0</v>
      </c>
      <c r="AN29" s="54">
        <f>INDEX('NTM-B BOE(All)'!$B$10:$AO$84,MATCH($D29,'NTM-B BOE(All)'!$A$10:$A$84,0),MATCH(AO$11,'NTM-B BOE(All)'!$B$9:$AO$9,0))</f>
        <v>0</v>
      </c>
      <c r="AO29" s="55">
        <f t="shared" si="48"/>
        <v>0</v>
      </c>
      <c r="AP29" s="54">
        <f>INDEX('NTM-B BOE(All)'!$B$10:$AO$84,MATCH($D29,'NTM-B BOE(All)'!$A$10:$A$84,0),MATCH(AQ$11,'NTM-B BOE(All)'!$B$9:$AO$9,0))</f>
        <v>0</v>
      </c>
      <c r="AQ29" s="55">
        <f t="shared" si="49"/>
        <v>0</v>
      </c>
      <c r="AR29" s="54">
        <f>INDEX('NTM-B BOE(All)'!$B$10:$AO$84,MATCH($D29,'NTM-B BOE(All)'!$A$10:$A$84,0),MATCH(AS$11,'NTM-B BOE(All)'!$B$9:$AO$9,0))</f>
        <v>0</v>
      </c>
      <c r="AS29" s="55">
        <f t="shared" si="50"/>
        <v>0</v>
      </c>
      <c r="AT29" s="54">
        <f>INDEX('NTM-B BOE(All)'!$B$10:$AO$84,MATCH($D29,'NTM-B BOE(All)'!$A$10:$A$84,0),MATCH(AU$11,'NTM-B BOE(All)'!$B$9:$AO$9,0))</f>
        <v>0</v>
      </c>
      <c r="AU29" s="55">
        <f t="shared" si="51"/>
        <v>0</v>
      </c>
      <c r="AV29" s="54">
        <f>INDEX('NTM-B BOE(All)'!$B$10:$AO$84,MATCH($D29,'NTM-B BOE(All)'!$A$10:$A$84,0),MATCH(AW$11,'NTM-B BOE(All)'!$B$9:$AO$9,0))</f>
        <v>0</v>
      </c>
      <c r="AW29" s="55">
        <f t="shared" si="52"/>
        <v>0</v>
      </c>
      <c r="AX29" s="54">
        <f>INDEX('NTM-B BOE(All)'!$B$10:$AO$84,MATCH($D29,'NTM-B BOE(All)'!$A$10:$A$84,0),MATCH(AY$11,'NTM-B BOE(All)'!$B$9:$AO$9,0))</f>
        <v>0</v>
      </c>
      <c r="AY29" s="55">
        <f t="shared" si="53"/>
        <v>0</v>
      </c>
      <c r="AZ29" s="54">
        <f>INDEX('NTM-B BOE(All)'!$B$10:$AO$84,MATCH($D29,'NTM-B BOE(All)'!$A$10:$A$84,0),MATCH(BA$11,'NTM-B BOE(All)'!$B$9:$AO$9,0))</f>
        <v>0</v>
      </c>
      <c r="BA29" s="55">
        <f t="shared" si="54"/>
        <v>0</v>
      </c>
      <c r="BB29" s="54">
        <f>INDEX('NTM-B BOE(All)'!$B$10:$AO$84,MATCH($D29,'NTM-B BOE(All)'!$A$10:$A$84,0),MATCH(BC$11,'NTM-B BOE(All)'!$B$9:$AO$9,0))</f>
        <v>0</v>
      </c>
      <c r="BC29" s="55">
        <f t="shared" si="55"/>
        <v>0</v>
      </c>
      <c r="BD29" s="54">
        <f>INDEX('NTM-B BOE(All)'!$B$10:$AO$84,MATCH($D29,'NTM-B BOE(All)'!$A$10:$A$84,0),MATCH(BE$11,'NTM-B BOE(All)'!$B$9:$AO$9,0))</f>
        <v>0</v>
      </c>
      <c r="BE29" s="55">
        <f t="shared" si="56"/>
        <v>0</v>
      </c>
      <c r="BF29" s="54">
        <f>INDEX('NTM-B BOE(All)'!$B$10:$AO$84,MATCH($D29,'NTM-B BOE(All)'!$A$10:$A$84,0),MATCH(BG$11,'NTM-B BOE(All)'!$B$9:$AO$9,0))</f>
        <v>0</v>
      </c>
      <c r="BG29" s="55">
        <f t="shared" si="57"/>
        <v>0</v>
      </c>
      <c r="BH29" s="54">
        <f>INDEX('NTM-B BOE(All)'!$B$10:$AO$84,MATCH($D29,'NTM-B BOE(All)'!$A$10:$A$84,0),MATCH(BI$11,'NTM-B BOE(All)'!$B$9:$AO$9,0))</f>
        <v>0</v>
      </c>
      <c r="BI29" s="55">
        <f t="shared" si="58"/>
        <v>0</v>
      </c>
      <c r="BJ29" s="54">
        <f>INDEX('NTM-B BOE(All)'!$B$10:$AO$84,MATCH($D29,'NTM-B BOE(All)'!$A$10:$A$84,0),MATCH(BK$11,'NTM-B BOE(All)'!$B$9:$AO$9,0))</f>
        <v>0</v>
      </c>
      <c r="BK29" s="55">
        <f t="shared" si="59"/>
        <v>0</v>
      </c>
      <c r="BL29" s="54">
        <f>INDEX('NTM-B BOE(All)'!$B$10:$AO$84,MATCH($D29,'NTM-B BOE(All)'!$A$10:$A$84,0),MATCH(BM$11,'NTM-B BOE(All)'!$B$9:$AO$9,0))</f>
        <v>220</v>
      </c>
      <c r="BM29" s="55">
        <f t="shared" si="60"/>
        <v>6332</v>
      </c>
      <c r="BN29" s="54">
        <f>INDEX('NTM-B BOE(All)'!$B$10:$AO$84,MATCH($D29,'NTM-B BOE(All)'!$A$10:$A$84,0),MATCH(BO$11,'NTM-B BOE(All)'!$B$9:$AO$9,0))</f>
        <v>0</v>
      </c>
      <c r="BO29" s="55">
        <f t="shared" si="61"/>
        <v>0</v>
      </c>
      <c r="BP29" s="54">
        <f>INDEX('NTM-B BOE(All)'!$B$10:$AO$84,MATCH($D29,'NTM-B BOE(All)'!$A$10:$A$84,0),MATCH(BQ$11,'NTM-B BOE(All)'!$B$9:$AO$9,0))</f>
        <v>0</v>
      </c>
      <c r="BQ29" s="55">
        <f t="shared" si="62"/>
        <v>0</v>
      </c>
      <c r="BR29" s="54">
        <f>INDEX('NTM-B BOE(All)'!$B$10:$AO$84,MATCH($D29,'NTM-B BOE(All)'!$A$10:$A$84,0),MATCH(BS$11,'NTM-B BOE(All)'!$B$9:$AO$9,0))</f>
        <v>0</v>
      </c>
      <c r="BS29" s="55">
        <f t="shared" si="63"/>
        <v>0</v>
      </c>
      <c r="BT29" s="54">
        <f>INDEX('NTM-B BOE(All)'!$B$10:$AO$84,MATCH($D29,'NTM-B BOE(All)'!$A$10:$A$84,0),MATCH(BU$11,'NTM-B BOE(All)'!$B$9:$AO$9,0))</f>
        <v>0</v>
      </c>
      <c r="BU29" s="55">
        <f t="shared" si="64"/>
        <v>0</v>
      </c>
      <c r="BV29" s="54">
        <f>INDEX('NTM-B BOE(All)'!$B$10:$AO$84,MATCH($D29,'NTM-B BOE(All)'!$A$10:$A$84,0),MATCH(BW$11,'NTM-B BOE(All)'!$B$9:$AO$9,0))</f>
        <v>0</v>
      </c>
      <c r="BW29" s="55">
        <f t="shared" si="65"/>
        <v>0</v>
      </c>
      <c r="BX29" s="54">
        <f>INDEX('NTM-B BOE(All)'!$B$10:$AO$84,MATCH($D29,'NTM-B BOE(All)'!$A$10:$A$84,0),MATCH(BY$11,'NTM-B BOE(All)'!$B$9:$AO$9,0))</f>
        <v>0</v>
      </c>
      <c r="BY29" s="55">
        <f t="shared" si="66"/>
        <v>0</v>
      </c>
      <c r="BZ29" s="54">
        <f>INDEX('NTM-B BOE(All)'!$B$10:$AO$84,MATCH($D29,'NTM-B BOE(All)'!$A$10:$A$84,0),MATCH(CA$11,'NTM-B BOE(All)'!$B$9:$AO$9,0))</f>
        <v>0</v>
      </c>
      <c r="CA29" s="55">
        <f t="shared" si="67"/>
        <v>0</v>
      </c>
      <c r="CB29" s="54">
        <f>INDEX('NTM-B BOE(All)'!$B$10:$AO$84,MATCH($D29,'NTM-B BOE(All)'!$A$10:$A$84,0),MATCH(CC$11,'NTM-B BOE(All)'!$B$9:$AO$9,0))</f>
        <v>0</v>
      </c>
      <c r="CC29" s="55">
        <f t="shared" si="68"/>
        <v>0</v>
      </c>
      <c r="CD29" s="54">
        <f>INDEX('NTM-B BOE(All)'!$B$10:$AO$84,MATCH($D29,'NTM-B BOE(All)'!$A$10:$A$84,0),MATCH(CE$11,'NTM-B BOE(All)'!$B$9:$AO$9,0))</f>
        <v>0</v>
      </c>
      <c r="CE29" s="55">
        <f t="shared" si="69"/>
        <v>0</v>
      </c>
      <c r="CG29" s="41" t="str">
        <f t="shared" si="32"/>
        <v>1</v>
      </c>
    </row>
    <row r="30" spans="4:85">
      <c r="D30" s="1">
        <f t="shared" si="33"/>
        <v>12</v>
      </c>
      <c r="E30" s="56" t="s">
        <v>80</v>
      </c>
      <c r="F30" s="12" t="s">
        <v>81</v>
      </c>
      <c r="G30" s="1" t="str">
        <f>VLOOKUP($D30,'NTM-B BOE(All)'!$A$9:$AO$84,5,FALSE)</f>
        <v>Govt</v>
      </c>
      <c r="H30" s="1" t="str">
        <f>VLOOKUP($D30,'NTM-B BOE(All)'!$A$9:$AO$84,4,FALSE)</f>
        <v>ManTech</v>
      </c>
      <c r="I30" s="1"/>
      <c r="J30" s="1"/>
      <c r="K30" s="57"/>
      <c r="L30" s="60">
        <v>20.84</v>
      </c>
      <c r="M30" s="59">
        <f t="shared" si="34"/>
        <v>21.18</v>
      </c>
      <c r="N30" s="54">
        <f t="shared" si="35"/>
        <v>440</v>
      </c>
      <c r="O30" s="55">
        <f t="shared" si="35"/>
        <v>9320</v>
      </c>
      <c r="P30" s="54">
        <f>INDEX('NTM-B BOE(All)'!$B$10:$AO$84,MATCH($D30,'NTM-B BOE(All)'!$A$10:$A$84,0),MATCH(Q$11,'NTM-B BOE(All)'!$B$9:$AO$9,0))</f>
        <v>220</v>
      </c>
      <c r="Q30" s="55">
        <f t="shared" si="36"/>
        <v>4660</v>
      </c>
      <c r="R30" s="54">
        <f>INDEX('NTM-B BOE(All)'!$B$10:$AO$84,MATCH($D30,'NTM-B BOE(All)'!$A$10:$A$84,0),MATCH(S$11,'NTM-B BOE(All)'!$B$9:$AO$9,0))</f>
        <v>220</v>
      </c>
      <c r="S30" s="55">
        <f t="shared" si="37"/>
        <v>4660</v>
      </c>
      <c r="T30" s="54">
        <f>INDEX('NTM-B BOE(All)'!$B$10:$AO$84,MATCH($D30,'NTM-B BOE(All)'!$A$10:$A$84,0),MATCH(U$11,'NTM-B BOE(All)'!$B$9:$AO$9,0))</f>
        <v>0</v>
      </c>
      <c r="U30" s="55">
        <f t="shared" si="38"/>
        <v>0</v>
      </c>
      <c r="V30" s="54">
        <f>INDEX('NTM-B BOE(All)'!$B$10:$AO$84,MATCH($D30,'NTM-B BOE(All)'!$A$10:$A$84,0),MATCH(W$11,'NTM-B BOE(All)'!$B$9:$AO$9,0))</f>
        <v>0</v>
      </c>
      <c r="W30" s="55">
        <f t="shared" si="39"/>
        <v>0</v>
      </c>
      <c r="X30" s="54">
        <f>INDEX('NTM-B BOE(All)'!$B$10:$AO$84,MATCH($D30,'NTM-B BOE(All)'!$A$10:$A$84,0),MATCH(Y$11,'NTM-B BOE(All)'!$B$9:$AO$9,0))</f>
        <v>0</v>
      </c>
      <c r="Y30" s="55">
        <f t="shared" si="40"/>
        <v>0</v>
      </c>
      <c r="Z30" s="54">
        <f>INDEX('NTM-B BOE(All)'!$B$10:$AO$84,MATCH($D30,'NTM-B BOE(All)'!$A$10:$A$84,0),MATCH(AA$11,'NTM-B BOE(All)'!$B$9:$AO$9,0))</f>
        <v>0</v>
      </c>
      <c r="AA30" s="55">
        <f t="shared" si="41"/>
        <v>0</v>
      </c>
      <c r="AB30" s="54">
        <f>INDEX('NTM-B BOE(All)'!$B$10:$AO$84,MATCH($D30,'NTM-B BOE(All)'!$A$10:$A$84,0),MATCH(AC$11,'NTM-B BOE(All)'!$B$9:$AO$9,0))</f>
        <v>0</v>
      </c>
      <c r="AC30" s="55">
        <f t="shared" si="42"/>
        <v>0</v>
      </c>
      <c r="AD30" s="54">
        <f>INDEX('NTM-B BOE(All)'!$B$10:$AO$84,MATCH($D30,'NTM-B BOE(All)'!$A$10:$A$84,0),MATCH(AE$11,'NTM-B BOE(All)'!$B$9:$AO$9,0))</f>
        <v>0</v>
      </c>
      <c r="AE30" s="55">
        <f t="shared" si="43"/>
        <v>0</v>
      </c>
      <c r="AF30" s="54">
        <f>INDEX('NTM-B BOE(All)'!$B$10:$AO$84,MATCH($D30,'NTM-B BOE(All)'!$A$10:$A$84,0),MATCH(AG$11,'NTM-B BOE(All)'!$B$9:$AO$9,0))</f>
        <v>0</v>
      </c>
      <c r="AG30" s="55">
        <f t="shared" si="44"/>
        <v>0</v>
      </c>
      <c r="AH30" s="54">
        <f>INDEX('NTM-B BOE(All)'!$B$10:$AO$84,MATCH($D30,'NTM-B BOE(All)'!$A$10:$A$84,0),MATCH(AI$11,'NTM-B BOE(All)'!$B$9:$AO$9,0))</f>
        <v>0</v>
      </c>
      <c r="AI30" s="55">
        <f t="shared" si="45"/>
        <v>0</v>
      </c>
      <c r="AJ30" s="54">
        <f>INDEX('NTM-B BOE(All)'!$B$10:$AO$84,MATCH($D30,'NTM-B BOE(All)'!$A$10:$A$84,0),MATCH(AK$11,'NTM-B BOE(All)'!$B$9:$AO$9,0))</f>
        <v>0</v>
      </c>
      <c r="AK30" s="55">
        <f t="shared" si="46"/>
        <v>0</v>
      </c>
      <c r="AL30" s="54">
        <f>INDEX('NTM-B BOE(All)'!$B$10:$AO$84,MATCH($D30,'NTM-B BOE(All)'!$A$10:$A$84,0),MATCH(AM$11,'NTM-B BOE(All)'!$B$9:$AO$9,0))</f>
        <v>0</v>
      </c>
      <c r="AM30" s="55">
        <f t="shared" si="47"/>
        <v>0</v>
      </c>
      <c r="AN30" s="54">
        <f>INDEX('NTM-B BOE(All)'!$B$10:$AO$84,MATCH($D30,'NTM-B BOE(All)'!$A$10:$A$84,0),MATCH(AO$11,'NTM-B BOE(All)'!$B$9:$AO$9,0))</f>
        <v>0</v>
      </c>
      <c r="AO30" s="55">
        <f t="shared" si="48"/>
        <v>0</v>
      </c>
      <c r="AP30" s="54">
        <f>INDEX('NTM-B BOE(All)'!$B$10:$AO$84,MATCH($D30,'NTM-B BOE(All)'!$A$10:$A$84,0),MATCH(AQ$11,'NTM-B BOE(All)'!$B$9:$AO$9,0))</f>
        <v>0</v>
      </c>
      <c r="AQ30" s="55">
        <f t="shared" si="49"/>
        <v>0</v>
      </c>
      <c r="AR30" s="54">
        <f>INDEX('NTM-B BOE(All)'!$B$10:$AO$84,MATCH($D30,'NTM-B BOE(All)'!$A$10:$A$84,0),MATCH(AS$11,'NTM-B BOE(All)'!$B$9:$AO$9,0))</f>
        <v>0</v>
      </c>
      <c r="AS30" s="55">
        <f t="shared" si="50"/>
        <v>0</v>
      </c>
      <c r="AT30" s="54">
        <f>INDEX('NTM-B BOE(All)'!$B$10:$AO$84,MATCH($D30,'NTM-B BOE(All)'!$A$10:$A$84,0),MATCH(AU$11,'NTM-B BOE(All)'!$B$9:$AO$9,0))</f>
        <v>0</v>
      </c>
      <c r="AU30" s="55">
        <f t="shared" si="51"/>
        <v>0</v>
      </c>
      <c r="AV30" s="54">
        <f>INDEX('NTM-B BOE(All)'!$B$10:$AO$84,MATCH($D30,'NTM-B BOE(All)'!$A$10:$A$84,0),MATCH(AW$11,'NTM-B BOE(All)'!$B$9:$AO$9,0))</f>
        <v>0</v>
      </c>
      <c r="AW30" s="55">
        <f t="shared" si="52"/>
        <v>0</v>
      </c>
      <c r="AX30" s="54">
        <f>INDEX('NTM-B BOE(All)'!$B$10:$AO$84,MATCH($D30,'NTM-B BOE(All)'!$A$10:$A$84,0),MATCH(AY$11,'NTM-B BOE(All)'!$B$9:$AO$9,0))</f>
        <v>0</v>
      </c>
      <c r="AY30" s="55">
        <f t="shared" si="53"/>
        <v>0</v>
      </c>
      <c r="AZ30" s="54">
        <f>INDEX('NTM-B BOE(All)'!$B$10:$AO$84,MATCH($D30,'NTM-B BOE(All)'!$A$10:$A$84,0),MATCH(BA$11,'NTM-B BOE(All)'!$B$9:$AO$9,0))</f>
        <v>0</v>
      </c>
      <c r="BA30" s="55">
        <f t="shared" si="54"/>
        <v>0</v>
      </c>
      <c r="BB30" s="54">
        <f>INDEX('NTM-B BOE(All)'!$B$10:$AO$84,MATCH($D30,'NTM-B BOE(All)'!$A$10:$A$84,0),MATCH(BC$11,'NTM-B BOE(All)'!$B$9:$AO$9,0))</f>
        <v>0</v>
      </c>
      <c r="BC30" s="55">
        <f t="shared" si="55"/>
        <v>0</v>
      </c>
      <c r="BD30" s="54">
        <f>INDEX('NTM-B BOE(All)'!$B$10:$AO$84,MATCH($D30,'NTM-B BOE(All)'!$A$10:$A$84,0),MATCH(BE$11,'NTM-B BOE(All)'!$B$9:$AO$9,0))</f>
        <v>0</v>
      </c>
      <c r="BE30" s="55">
        <f t="shared" si="56"/>
        <v>0</v>
      </c>
      <c r="BF30" s="54">
        <f>INDEX('NTM-B BOE(All)'!$B$10:$AO$84,MATCH($D30,'NTM-B BOE(All)'!$A$10:$A$84,0),MATCH(BG$11,'NTM-B BOE(All)'!$B$9:$AO$9,0))</f>
        <v>0</v>
      </c>
      <c r="BG30" s="55">
        <f t="shared" si="57"/>
        <v>0</v>
      </c>
      <c r="BH30" s="54">
        <f>INDEX('NTM-B BOE(All)'!$B$10:$AO$84,MATCH($D30,'NTM-B BOE(All)'!$A$10:$A$84,0),MATCH(BI$11,'NTM-B BOE(All)'!$B$9:$AO$9,0))</f>
        <v>0</v>
      </c>
      <c r="BI30" s="55">
        <f t="shared" si="58"/>
        <v>0</v>
      </c>
      <c r="BJ30" s="54">
        <f>INDEX('NTM-B BOE(All)'!$B$10:$AO$84,MATCH($D30,'NTM-B BOE(All)'!$A$10:$A$84,0),MATCH(BK$11,'NTM-B BOE(All)'!$B$9:$AO$9,0))</f>
        <v>0</v>
      </c>
      <c r="BK30" s="55">
        <f t="shared" si="59"/>
        <v>0</v>
      </c>
      <c r="BL30" s="54">
        <f>INDEX('NTM-B BOE(All)'!$B$10:$AO$84,MATCH($D30,'NTM-B BOE(All)'!$A$10:$A$84,0),MATCH(BM$11,'NTM-B BOE(All)'!$B$9:$AO$9,0))</f>
        <v>0</v>
      </c>
      <c r="BM30" s="55">
        <f t="shared" si="60"/>
        <v>0</v>
      </c>
      <c r="BN30" s="54">
        <f>INDEX('NTM-B BOE(All)'!$B$10:$AO$84,MATCH($D30,'NTM-B BOE(All)'!$A$10:$A$84,0),MATCH(BO$11,'NTM-B BOE(All)'!$B$9:$AO$9,0))</f>
        <v>0</v>
      </c>
      <c r="BO30" s="55">
        <f t="shared" si="61"/>
        <v>0</v>
      </c>
      <c r="BP30" s="54">
        <f>INDEX('NTM-B BOE(All)'!$B$10:$AO$84,MATCH($D30,'NTM-B BOE(All)'!$A$10:$A$84,0),MATCH(BQ$11,'NTM-B BOE(All)'!$B$9:$AO$9,0))</f>
        <v>0</v>
      </c>
      <c r="BQ30" s="55">
        <f t="shared" si="62"/>
        <v>0</v>
      </c>
      <c r="BR30" s="54">
        <f>INDEX('NTM-B BOE(All)'!$B$10:$AO$84,MATCH($D30,'NTM-B BOE(All)'!$A$10:$A$84,0),MATCH(BS$11,'NTM-B BOE(All)'!$B$9:$AO$9,0))</f>
        <v>0</v>
      </c>
      <c r="BS30" s="55">
        <f t="shared" si="63"/>
        <v>0</v>
      </c>
      <c r="BT30" s="54">
        <f>INDEX('NTM-B BOE(All)'!$B$10:$AO$84,MATCH($D30,'NTM-B BOE(All)'!$A$10:$A$84,0),MATCH(BU$11,'NTM-B BOE(All)'!$B$9:$AO$9,0))</f>
        <v>0</v>
      </c>
      <c r="BU30" s="55">
        <f t="shared" si="64"/>
        <v>0</v>
      </c>
      <c r="BV30" s="54">
        <f>INDEX('NTM-B BOE(All)'!$B$10:$AO$84,MATCH($D30,'NTM-B BOE(All)'!$A$10:$A$84,0),MATCH(BW$11,'NTM-B BOE(All)'!$B$9:$AO$9,0))</f>
        <v>0</v>
      </c>
      <c r="BW30" s="55">
        <f t="shared" si="65"/>
        <v>0</v>
      </c>
      <c r="BX30" s="54">
        <f>INDEX('NTM-B BOE(All)'!$B$10:$AO$84,MATCH($D30,'NTM-B BOE(All)'!$A$10:$A$84,0),MATCH(BY$11,'NTM-B BOE(All)'!$B$9:$AO$9,0))</f>
        <v>0</v>
      </c>
      <c r="BY30" s="55">
        <f t="shared" si="66"/>
        <v>0</v>
      </c>
      <c r="BZ30" s="54">
        <f>INDEX('NTM-B BOE(All)'!$B$10:$AO$84,MATCH($D30,'NTM-B BOE(All)'!$A$10:$A$84,0),MATCH(CA$11,'NTM-B BOE(All)'!$B$9:$AO$9,0))</f>
        <v>0</v>
      </c>
      <c r="CA30" s="55">
        <f t="shared" si="67"/>
        <v>0</v>
      </c>
      <c r="CB30" s="54">
        <f>INDEX('NTM-B BOE(All)'!$B$10:$AO$84,MATCH($D30,'NTM-B BOE(All)'!$A$10:$A$84,0),MATCH(CC$11,'NTM-B BOE(All)'!$B$9:$AO$9,0))</f>
        <v>0</v>
      </c>
      <c r="CC30" s="55">
        <f t="shared" si="68"/>
        <v>0</v>
      </c>
      <c r="CD30" s="54">
        <f>INDEX('NTM-B BOE(All)'!$B$10:$AO$84,MATCH($D30,'NTM-B BOE(All)'!$A$10:$A$84,0),MATCH(CE$11,'NTM-B BOE(All)'!$B$9:$AO$9,0))</f>
        <v>0</v>
      </c>
      <c r="CE30" s="55">
        <f t="shared" si="69"/>
        <v>0</v>
      </c>
      <c r="CG30" s="41" t="str">
        <f t="shared" si="32"/>
        <v>1</v>
      </c>
    </row>
    <row r="31" spans="4:85">
      <c r="D31" s="1">
        <f t="shared" si="33"/>
        <v>13</v>
      </c>
      <c r="E31" s="56" t="s">
        <v>80</v>
      </c>
      <c r="F31" s="12" t="s">
        <v>81</v>
      </c>
      <c r="G31" s="1" t="str">
        <f>VLOOKUP($D31,'NTM-B BOE(All)'!$A$9:$AO$84,5,FALSE)</f>
        <v>Govt</v>
      </c>
      <c r="H31" s="1" t="str">
        <f>VLOOKUP($D31,'NTM-B BOE(All)'!$A$9:$AO$84,4,FALSE)</f>
        <v>ManTech</v>
      </c>
      <c r="I31" s="1"/>
      <c r="J31" s="1"/>
      <c r="K31" s="57"/>
      <c r="L31" s="60">
        <v>20.84</v>
      </c>
      <c r="M31" s="59">
        <f t="shared" si="34"/>
        <v>21.18</v>
      </c>
      <c r="N31" s="54">
        <f t="shared" si="35"/>
        <v>880</v>
      </c>
      <c r="O31" s="55">
        <f t="shared" si="35"/>
        <v>18640</v>
      </c>
      <c r="P31" s="54">
        <f>INDEX('NTM-B BOE(All)'!$B$10:$AO$84,MATCH($D31,'NTM-B BOE(All)'!$A$10:$A$84,0),MATCH(Q$11,'NTM-B BOE(All)'!$B$9:$AO$9,0))</f>
        <v>220</v>
      </c>
      <c r="Q31" s="55">
        <f t="shared" si="36"/>
        <v>4660</v>
      </c>
      <c r="R31" s="54">
        <f>INDEX('NTM-B BOE(All)'!$B$10:$AO$84,MATCH($D31,'NTM-B BOE(All)'!$A$10:$A$84,0),MATCH(S$11,'NTM-B BOE(All)'!$B$9:$AO$9,0))</f>
        <v>220</v>
      </c>
      <c r="S31" s="55">
        <f t="shared" si="37"/>
        <v>4660</v>
      </c>
      <c r="T31" s="54">
        <f>INDEX('NTM-B BOE(All)'!$B$10:$AO$84,MATCH($D31,'NTM-B BOE(All)'!$A$10:$A$84,0),MATCH(U$11,'NTM-B BOE(All)'!$B$9:$AO$9,0))</f>
        <v>0</v>
      </c>
      <c r="U31" s="55">
        <f t="shared" si="38"/>
        <v>0</v>
      </c>
      <c r="V31" s="54">
        <f>INDEX('NTM-B BOE(All)'!$B$10:$AO$84,MATCH($D31,'NTM-B BOE(All)'!$A$10:$A$84,0),MATCH(W$11,'NTM-B BOE(All)'!$B$9:$AO$9,0))</f>
        <v>0</v>
      </c>
      <c r="W31" s="55">
        <f t="shared" si="39"/>
        <v>0</v>
      </c>
      <c r="X31" s="54">
        <f>INDEX('NTM-B BOE(All)'!$B$10:$AO$84,MATCH($D31,'NTM-B BOE(All)'!$A$10:$A$84,0),MATCH(Y$11,'NTM-B BOE(All)'!$B$9:$AO$9,0))</f>
        <v>0</v>
      </c>
      <c r="Y31" s="55">
        <f t="shared" si="40"/>
        <v>0</v>
      </c>
      <c r="Z31" s="54">
        <f>INDEX('NTM-B BOE(All)'!$B$10:$AO$84,MATCH($D31,'NTM-B BOE(All)'!$A$10:$A$84,0),MATCH(AA$11,'NTM-B BOE(All)'!$B$9:$AO$9,0))</f>
        <v>0</v>
      </c>
      <c r="AA31" s="55">
        <f t="shared" si="41"/>
        <v>0</v>
      </c>
      <c r="AB31" s="54">
        <f>INDEX('NTM-B BOE(All)'!$B$10:$AO$84,MATCH($D31,'NTM-B BOE(All)'!$A$10:$A$84,0),MATCH(AC$11,'NTM-B BOE(All)'!$B$9:$AO$9,0))</f>
        <v>0</v>
      </c>
      <c r="AC31" s="55">
        <f t="shared" si="42"/>
        <v>0</v>
      </c>
      <c r="AD31" s="54">
        <f>INDEX('NTM-B BOE(All)'!$B$10:$AO$84,MATCH($D31,'NTM-B BOE(All)'!$A$10:$A$84,0),MATCH(AE$11,'NTM-B BOE(All)'!$B$9:$AO$9,0))</f>
        <v>0</v>
      </c>
      <c r="AE31" s="55">
        <f t="shared" si="43"/>
        <v>0</v>
      </c>
      <c r="AF31" s="54">
        <f>INDEX('NTM-B BOE(All)'!$B$10:$AO$84,MATCH($D31,'NTM-B BOE(All)'!$A$10:$A$84,0),MATCH(AG$11,'NTM-B BOE(All)'!$B$9:$AO$9,0))</f>
        <v>0</v>
      </c>
      <c r="AG31" s="55">
        <f t="shared" si="44"/>
        <v>0</v>
      </c>
      <c r="AH31" s="54">
        <f>INDEX('NTM-B BOE(All)'!$B$10:$AO$84,MATCH($D31,'NTM-B BOE(All)'!$A$10:$A$84,0),MATCH(AI$11,'NTM-B BOE(All)'!$B$9:$AO$9,0))</f>
        <v>0</v>
      </c>
      <c r="AI31" s="55">
        <f t="shared" si="45"/>
        <v>0</v>
      </c>
      <c r="AJ31" s="54">
        <f>INDEX('NTM-B BOE(All)'!$B$10:$AO$84,MATCH($D31,'NTM-B BOE(All)'!$A$10:$A$84,0),MATCH(AK$11,'NTM-B BOE(All)'!$B$9:$AO$9,0))</f>
        <v>0</v>
      </c>
      <c r="AK31" s="55">
        <f t="shared" si="46"/>
        <v>0</v>
      </c>
      <c r="AL31" s="54">
        <f>INDEX('NTM-B BOE(All)'!$B$10:$AO$84,MATCH($D31,'NTM-B BOE(All)'!$A$10:$A$84,0),MATCH(AM$11,'NTM-B BOE(All)'!$B$9:$AO$9,0))</f>
        <v>0</v>
      </c>
      <c r="AM31" s="55">
        <f t="shared" si="47"/>
        <v>0</v>
      </c>
      <c r="AN31" s="54">
        <f>INDEX('NTM-B BOE(All)'!$B$10:$AO$84,MATCH($D31,'NTM-B BOE(All)'!$A$10:$A$84,0),MATCH(AO$11,'NTM-B BOE(All)'!$B$9:$AO$9,0))</f>
        <v>0</v>
      </c>
      <c r="AO31" s="55">
        <f t="shared" si="48"/>
        <v>0</v>
      </c>
      <c r="AP31" s="54">
        <f>INDEX('NTM-B BOE(All)'!$B$10:$AO$84,MATCH($D31,'NTM-B BOE(All)'!$A$10:$A$84,0),MATCH(AQ$11,'NTM-B BOE(All)'!$B$9:$AO$9,0))</f>
        <v>0</v>
      </c>
      <c r="AQ31" s="55">
        <f t="shared" si="49"/>
        <v>0</v>
      </c>
      <c r="AR31" s="54">
        <f>INDEX('NTM-B BOE(All)'!$B$10:$AO$84,MATCH($D31,'NTM-B BOE(All)'!$A$10:$A$84,0),MATCH(AS$11,'NTM-B BOE(All)'!$B$9:$AO$9,0))</f>
        <v>0</v>
      </c>
      <c r="AS31" s="55">
        <f t="shared" si="50"/>
        <v>0</v>
      </c>
      <c r="AT31" s="54">
        <f>INDEX('NTM-B BOE(All)'!$B$10:$AO$84,MATCH($D31,'NTM-B BOE(All)'!$A$10:$A$84,0),MATCH(AU$11,'NTM-B BOE(All)'!$B$9:$AO$9,0))</f>
        <v>0</v>
      </c>
      <c r="AU31" s="55">
        <f t="shared" si="51"/>
        <v>0</v>
      </c>
      <c r="AV31" s="54">
        <f>INDEX('NTM-B BOE(All)'!$B$10:$AO$84,MATCH($D31,'NTM-B BOE(All)'!$A$10:$A$84,0),MATCH(AW$11,'NTM-B BOE(All)'!$B$9:$AO$9,0))</f>
        <v>0</v>
      </c>
      <c r="AW31" s="55">
        <f t="shared" si="52"/>
        <v>0</v>
      </c>
      <c r="AX31" s="54">
        <f>INDEX('NTM-B BOE(All)'!$B$10:$AO$84,MATCH($D31,'NTM-B BOE(All)'!$A$10:$A$84,0),MATCH(AY$11,'NTM-B BOE(All)'!$B$9:$AO$9,0))</f>
        <v>0</v>
      </c>
      <c r="AY31" s="55">
        <f t="shared" si="53"/>
        <v>0</v>
      </c>
      <c r="AZ31" s="54">
        <f>INDEX('NTM-B BOE(All)'!$B$10:$AO$84,MATCH($D31,'NTM-B BOE(All)'!$A$10:$A$84,0),MATCH(BA$11,'NTM-B BOE(All)'!$B$9:$AO$9,0))</f>
        <v>0</v>
      </c>
      <c r="BA31" s="55">
        <f t="shared" si="54"/>
        <v>0</v>
      </c>
      <c r="BB31" s="54">
        <f>INDEX('NTM-B BOE(All)'!$B$10:$AO$84,MATCH($D31,'NTM-B BOE(All)'!$A$10:$A$84,0),MATCH(BC$11,'NTM-B BOE(All)'!$B$9:$AO$9,0))</f>
        <v>0</v>
      </c>
      <c r="BC31" s="55">
        <f t="shared" si="55"/>
        <v>0</v>
      </c>
      <c r="BD31" s="54">
        <f>INDEX('NTM-B BOE(All)'!$B$10:$AO$84,MATCH($D31,'NTM-B BOE(All)'!$A$10:$A$84,0),MATCH(BE$11,'NTM-B BOE(All)'!$B$9:$AO$9,0))</f>
        <v>0</v>
      </c>
      <c r="BE31" s="55">
        <f t="shared" si="56"/>
        <v>0</v>
      </c>
      <c r="BF31" s="54">
        <f>INDEX('NTM-B BOE(All)'!$B$10:$AO$84,MATCH($D31,'NTM-B BOE(All)'!$A$10:$A$84,0),MATCH(BG$11,'NTM-B BOE(All)'!$B$9:$AO$9,0))</f>
        <v>0</v>
      </c>
      <c r="BG31" s="55">
        <f t="shared" si="57"/>
        <v>0</v>
      </c>
      <c r="BH31" s="54">
        <f>INDEX('NTM-B BOE(All)'!$B$10:$AO$84,MATCH($D31,'NTM-B BOE(All)'!$A$10:$A$84,0),MATCH(BI$11,'NTM-B BOE(All)'!$B$9:$AO$9,0))</f>
        <v>0</v>
      </c>
      <c r="BI31" s="55">
        <f t="shared" si="58"/>
        <v>0</v>
      </c>
      <c r="BJ31" s="54">
        <f>INDEX('NTM-B BOE(All)'!$B$10:$AO$84,MATCH($D31,'NTM-B BOE(All)'!$A$10:$A$84,0),MATCH(BK$11,'NTM-B BOE(All)'!$B$9:$AO$9,0))</f>
        <v>0</v>
      </c>
      <c r="BK31" s="55">
        <f t="shared" si="59"/>
        <v>0</v>
      </c>
      <c r="BL31" s="54">
        <f>INDEX('NTM-B BOE(All)'!$B$10:$AO$84,MATCH($D31,'NTM-B BOE(All)'!$A$10:$A$84,0),MATCH(BM$11,'NTM-B BOE(All)'!$B$9:$AO$9,0))</f>
        <v>0</v>
      </c>
      <c r="BM31" s="55">
        <f t="shared" si="60"/>
        <v>0</v>
      </c>
      <c r="BN31" s="54">
        <f>INDEX('NTM-B BOE(All)'!$B$10:$AO$84,MATCH($D31,'NTM-B BOE(All)'!$A$10:$A$84,0),MATCH(BO$11,'NTM-B BOE(All)'!$B$9:$AO$9,0))</f>
        <v>0</v>
      </c>
      <c r="BO31" s="55">
        <f t="shared" si="61"/>
        <v>0</v>
      </c>
      <c r="BP31" s="54">
        <f>INDEX('NTM-B BOE(All)'!$B$10:$AO$84,MATCH($D31,'NTM-B BOE(All)'!$A$10:$A$84,0),MATCH(BQ$11,'NTM-B BOE(All)'!$B$9:$AO$9,0))</f>
        <v>0</v>
      </c>
      <c r="BQ31" s="55">
        <f t="shared" si="62"/>
        <v>0</v>
      </c>
      <c r="BR31" s="54">
        <f>INDEX('NTM-B BOE(All)'!$B$10:$AO$84,MATCH($D31,'NTM-B BOE(All)'!$A$10:$A$84,0),MATCH(BS$11,'NTM-B BOE(All)'!$B$9:$AO$9,0))</f>
        <v>0</v>
      </c>
      <c r="BS31" s="55">
        <f t="shared" si="63"/>
        <v>0</v>
      </c>
      <c r="BT31" s="54">
        <f>INDEX('NTM-B BOE(All)'!$B$10:$AO$84,MATCH($D31,'NTM-B BOE(All)'!$A$10:$A$84,0),MATCH(BU$11,'NTM-B BOE(All)'!$B$9:$AO$9,0))</f>
        <v>0</v>
      </c>
      <c r="BU31" s="55">
        <f t="shared" si="64"/>
        <v>0</v>
      </c>
      <c r="BV31" s="54">
        <f>INDEX('NTM-B BOE(All)'!$B$10:$AO$84,MATCH($D31,'NTM-B BOE(All)'!$A$10:$A$84,0),MATCH(BW$11,'NTM-B BOE(All)'!$B$9:$AO$9,0))</f>
        <v>0</v>
      </c>
      <c r="BW31" s="55">
        <f t="shared" si="65"/>
        <v>0</v>
      </c>
      <c r="BX31" s="54">
        <f>INDEX('NTM-B BOE(All)'!$B$10:$AO$84,MATCH($D31,'NTM-B BOE(All)'!$A$10:$A$84,0),MATCH(BY$11,'NTM-B BOE(All)'!$B$9:$AO$9,0))</f>
        <v>0</v>
      </c>
      <c r="BY31" s="55">
        <f t="shared" si="66"/>
        <v>0</v>
      </c>
      <c r="BZ31" s="54">
        <f>INDEX('NTM-B BOE(All)'!$B$10:$AO$84,MATCH($D31,'NTM-B BOE(All)'!$A$10:$A$84,0),MATCH(CA$11,'NTM-B BOE(All)'!$B$9:$AO$9,0))</f>
        <v>0</v>
      </c>
      <c r="CA31" s="55">
        <f t="shared" si="67"/>
        <v>0</v>
      </c>
      <c r="CB31" s="54">
        <f>INDEX('NTM-B BOE(All)'!$B$10:$AO$84,MATCH($D31,'NTM-B BOE(All)'!$A$10:$A$84,0),MATCH(CC$11,'NTM-B BOE(All)'!$B$9:$AO$9,0))</f>
        <v>220</v>
      </c>
      <c r="CC31" s="55">
        <f t="shared" si="68"/>
        <v>4660</v>
      </c>
      <c r="CD31" s="54">
        <f>INDEX('NTM-B BOE(All)'!$B$10:$AO$84,MATCH($D31,'NTM-B BOE(All)'!$A$10:$A$84,0),MATCH(CE$11,'NTM-B BOE(All)'!$B$9:$AO$9,0))</f>
        <v>220</v>
      </c>
      <c r="CE31" s="55">
        <f t="shared" si="69"/>
        <v>4660</v>
      </c>
      <c r="CG31" s="41" t="str">
        <f t="shared" si="32"/>
        <v>1</v>
      </c>
    </row>
    <row r="32" spans="4:85">
      <c r="D32" s="1">
        <f t="shared" si="33"/>
        <v>14</v>
      </c>
      <c r="E32" s="56" t="s">
        <v>82</v>
      </c>
      <c r="F32" s="12" t="s">
        <v>83</v>
      </c>
      <c r="G32" s="1" t="str">
        <f>VLOOKUP($D32,'NTM-B BOE(All)'!$A$9:$AO$84,5,FALSE)</f>
        <v>Govt</v>
      </c>
      <c r="H32" s="1" t="str">
        <f>VLOOKUP($D32,'NTM-B BOE(All)'!$A$9:$AO$84,4,FALSE)</f>
        <v>ManTech</v>
      </c>
      <c r="I32" s="1"/>
      <c r="J32" s="1"/>
      <c r="K32" s="57"/>
      <c r="L32" s="60">
        <v>32.049999999999997</v>
      </c>
      <c r="M32" s="59">
        <f t="shared" si="34"/>
        <v>32.58</v>
      </c>
      <c r="N32" s="54">
        <f t="shared" si="35"/>
        <v>2860</v>
      </c>
      <c r="O32" s="55">
        <f t="shared" si="35"/>
        <v>93184</v>
      </c>
      <c r="P32" s="54">
        <f>INDEX('NTM-B BOE(All)'!$B$10:$AO$84,MATCH($D32,'NTM-B BOE(All)'!$A$10:$A$84,0),MATCH(Q$11,'NTM-B BOE(All)'!$B$9:$AO$9,0))</f>
        <v>220</v>
      </c>
      <c r="Q32" s="55">
        <f t="shared" si="36"/>
        <v>7168</v>
      </c>
      <c r="R32" s="54">
        <f>INDEX('NTM-B BOE(All)'!$B$10:$AO$84,MATCH($D32,'NTM-B BOE(All)'!$A$10:$A$84,0),MATCH(S$11,'NTM-B BOE(All)'!$B$9:$AO$9,0))</f>
        <v>220</v>
      </c>
      <c r="S32" s="55">
        <f t="shared" si="37"/>
        <v>7168</v>
      </c>
      <c r="T32" s="54">
        <f>INDEX('NTM-B BOE(All)'!$B$10:$AO$84,MATCH($D32,'NTM-B BOE(All)'!$A$10:$A$84,0),MATCH(U$11,'NTM-B BOE(All)'!$B$9:$AO$9,0))</f>
        <v>220</v>
      </c>
      <c r="U32" s="55">
        <f t="shared" si="38"/>
        <v>7168</v>
      </c>
      <c r="V32" s="54">
        <f>INDEX('NTM-B BOE(All)'!$B$10:$AO$84,MATCH($D32,'NTM-B BOE(All)'!$A$10:$A$84,0),MATCH(W$11,'NTM-B BOE(All)'!$B$9:$AO$9,0))</f>
        <v>220</v>
      </c>
      <c r="W32" s="55">
        <f t="shared" si="39"/>
        <v>7168</v>
      </c>
      <c r="X32" s="54">
        <f>INDEX('NTM-B BOE(All)'!$B$10:$AO$84,MATCH($D32,'NTM-B BOE(All)'!$A$10:$A$84,0),MATCH(Y$11,'NTM-B BOE(All)'!$B$9:$AO$9,0))</f>
        <v>220</v>
      </c>
      <c r="Y32" s="55">
        <f t="shared" si="40"/>
        <v>7168</v>
      </c>
      <c r="Z32" s="54">
        <f>INDEX('NTM-B BOE(All)'!$B$10:$AO$84,MATCH($D32,'NTM-B BOE(All)'!$A$10:$A$84,0),MATCH(AA$11,'NTM-B BOE(All)'!$B$9:$AO$9,0))</f>
        <v>220</v>
      </c>
      <c r="AA32" s="55">
        <f t="shared" si="41"/>
        <v>7168</v>
      </c>
      <c r="AB32" s="54">
        <f>INDEX('NTM-B BOE(All)'!$B$10:$AO$84,MATCH($D32,'NTM-B BOE(All)'!$A$10:$A$84,0),MATCH(AC$11,'NTM-B BOE(All)'!$B$9:$AO$9,0))</f>
        <v>220</v>
      </c>
      <c r="AC32" s="55">
        <f t="shared" si="42"/>
        <v>7168</v>
      </c>
      <c r="AD32" s="54">
        <f>INDEX('NTM-B BOE(All)'!$B$10:$AO$84,MATCH($D32,'NTM-B BOE(All)'!$A$10:$A$84,0),MATCH(AE$11,'NTM-B BOE(All)'!$B$9:$AO$9,0))</f>
        <v>220</v>
      </c>
      <c r="AE32" s="55">
        <f t="shared" si="43"/>
        <v>7168</v>
      </c>
      <c r="AF32" s="54">
        <f>INDEX('NTM-B BOE(All)'!$B$10:$AO$84,MATCH($D32,'NTM-B BOE(All)'!$A$10:$A$84,0),MATCH(AG$11,'NTM-B BOE(All)'!$B$9:$AO$9,0))</f>
        <v>0</v>
      </c>
      <c r="AG32" s="55">
        <f t="shared" si="44"/>
        <v>0</v>
      </c>
      <c r="AH32" s="54">
        <f>INDEX('NTM-B BOE(All)'!$B$10:$AO$84,MATCH($D32,'NTM-B BOE(All)'!$A$10:$A$84,0),MATCH(AI$11,'NTM-B BOE(All)'!$B$9:$AO$9,0))</f>
        <v>220</v>
      </c>
      <c r="AI32" s="55">
        <f t="shared" si="45"/>
        <v>7168</v>
      </c>
      <c r="AJ32" s="54">
        <f>INDEX('NTM-B BOE(All)'!$B$10:$AO$84,MATCH($D32,'NTM-B BOE(All)'!$A$10:$A$84,0),MATCH(AK$11,'NTM-B BOE(All)'!$B$9:$AO$9,0))</f>
        <v>220</v>
      </c>
      <c r="AK32" s="55">
        <f t="shared" si="46"/>
        <v>7168</v>
      </c>
      <c r="AL32" s="54">
        <f>INDEX('NTM-B BOE(All)'!$B$10:$AO$84,MATCH($D32,'NTM-B BOE(All)'!$A$10:$A$84,0),MATCH(AM$11,'NTM-B BOE(All)'!$B$9:$AO$9,0))</f>
        <v>0</v>
      </c>
      <c r="AM32" s="55">
        <f t="shared" si="47"/>
        <v>0</v>
      </c>
      <c r="AN32" s="54">
        <f>INDEX('NTM-B BOE(All)'!$B$10:$AO$84,MATCH($D32,'NTM-B BOE(All)'!$A$10:$A$84,0),MATCH(AO$11,'NTM-B BOE(All)'!$B$9:$AO$9,0))</f>
        <v>0</v>
      </c>
      <c r="AO32" s="55">
        <f t="shared" si="48"/>
        <v>0</v>
      </c>
      <c r="AP32" s="54">
        <f>INDEX('NTM-B BOE(All)'!$B$10:$AO$84,MATCH($D32,'NTM-B BOE(All)'!$A$10:$A$84,0),MATCH(AQ$11,'NTM-B BOE(All)'!$B$9:$AO$9,0))</f>
        <v>0</v>
      </c>
      <c r="AQ32" s="55">
        <f t="shared" si="49"/>
        <v>0</v>
      </c>
      <c r="AR32" s="54">
        <f>INDEX('NTM-B BOE(All)'!$B$10:$AO$84,MATCH($D32,'NTM-B BOE(All)'!$A$10:$A$84,0),MATCH(AS$11,'NTM-B BOE(All)'!$B$9:$AO$9,0))</f>
        <v>0</v>
      </c>
      <c r="AS32" s="55">
        <f t="shared" si="50"/>
        <v>0</v>
      </c>
      <c r="AT32" s="54">
        <f>INDEX('NTM-B BOE(All)'!$B$10:$AO$84,MATCH($D32,'NTM-B BOE(All)'!$A$10:$A$84,0),MATCH(AU$11,'NTM-B BOE(All)'!$B$9:$AO$9,0))</f>
        <v>0</v>
      </c>
      <c r="AU32" s="55">
        <f t="shared" si="51"/>
        <v>0</v>
      </c>
      <c r="AV32" s="54">
        <f>INDEX('NTM-B BOE(All)'!$B$10:$AO$84,MATCH($D32,'NTM-B BOE(All)'!$A$10:$A$84,0),MATCH(AW$11,'NTM-B BOE(All)'!$B$9:$AO$9,0))</f>
        <v>0</v>
      </c>
      <c r="AW32" s="55">
        <f t="shared" si="52"/>
        <v>0</v>
      </c>
      <c r="AX32" s="54">
        <f>INDEX('NTM-B BOE(All)'!$B$10:$AO$84,MATCH($D32,'NTM-B BOE(All)'!$A$10:$A$84,0),MATCH(AY$11,'NTM-B BOE(All)'!$B$9:$AO$9,0))</f>
        <v>0</v>
      </c>
      <c r="AY32" s="55">
        <f t="shared" si="53"/>
        <v>0</v>
      </c>
      <c r="AZ32" s="54">
        <f>INDEX('NTM-B BOE(All)'!$B$10:$AO$84,MATCH($D32,'NTM-B BOE(All)'!$A$10:$A$84,0),MATCH(BA$11,'NTM-B BOE(All)'!$B$9:$AO$9,0))</f>
        <v>0</v>
      </c>
      <c r="BA32" s="55">
        <f t="shared" si="54"/>
        <v>0</v>
      </c>
      <c r="BB32" s="54">
        <f>INDEX('NTM-B BOE(All)'!$B$10:$AO$84,MATCH($D32,'NTM-B BOE(All)'!$A$10:$A$84,0),MATCH(BC$11,'NTM-B BOE(All)'!$B$9:$AO$9,0))</f>
        <v>220</v>
      </c>
      <c r="BC32" s="55">
        <f t="shared" si="55"/>
        <v>7168</v>
      </c>
      <c r="BD32" s="54">
        <f>INDEX('NTM-B BOE(All)'!$B$10:$AO$84,MATCH($D32,'NTM-B BOE(All)'!$A$10:$A$84,0),MATCH(BE$11,'NTM-B BOE(All)'!$B$9:$AO$9,0))</f>
        <v>220</v>
      </c>
      <c r="BE32" s="55">
        <f t="shared" si="56"/>
        <v>7168</v>
      </c>
      <c r="BF32" s="54">
        <f>INDEX('NTM-B BOE(All)'!$B$10:$AO$84,MATCH($D32,'NTM-B BOE(All)'!$A$10:$A$84,0),MATCH(BG$11,'NTM-B BOE(All)'!$B$9:$AO$9,0))</f>
        <v>0</v>
      </c>
      <c r="BG32" s="55">
        <f t="shared" si="57"/>
        <v>0</v>
      </c>
      <c r="BH32" s="54">
        <f>INDEX('NTM-B BOE(All)'!$B$10:$AO$84,MATCH($D32,'NTM-B BOE(All)'!$A$10:$A$84,0),MATCH(BI$11,'NTM-B BOE(All)'!$B$9:$AO$9,0))</f>
        <v>0</v>
      </c>
      <c r="BI32" s="55">
        <f t="shared" si="58"/>
        <v>0</v>
      </c>
      <c r="BJ32" s="54">
        <f>INDEX('NTM-B BOE(All)'!$B$10:$AO$84,MATCH($D32,'NTM-B BOE(All)'!$A$10:$A$84,0),MATCH(BK$11,'NTM-B BOE(All)'!$B$9:$AO$9,0))</f>
        <v>0</v>
      </c>
      <c r="BK32" s="55">
        <f t="shared" si="59"/>
        <v>0</v>
      </c>
      <c r="BL32" s="54">
        <f>INDEX('NTM-B BOE(All)'!$B$10:$AO$84,MATCH($D32,'NTM-B BOE(All)'!$A$10:$A$84,0),MATCH(BM$11,'NTM-B BOE(All)'!$B$9:$AO$9,0))</f>
        <v>0</v>
      </c>
      <c r="BM32" s="55">
        <f t="shared" si="60"/>
        <v>0</v>
      </c>
      <c r="BN32" s="54">
        <f>INDEX('NTM-B BOE(All)'!$B$10:$AO$84,MATCH($D32,'NTM-B BOE(All)'!$A$10:$A$84,0),MATCH(BO$11,'NTM-B BOE(All)'!$B$9:$AO$9,0))</f>
        <v>0</v>
      </c>
      <c r="BO32" s="55">
        <f t="shared" si="61"/>
        <v>0</v>
      </c>
      <c r="BP32" s="54">
        <f>INDEX('NTM-B BOE(All)'!$B$10:$AO$84,MATCH($D32,'NTM-B BOE(All)'!$A$10:$A$84,0),MATCH(BQ$11,'NTM-B BOE(All)'!$B$9:$AO$9,0))</f>
        <v>0</v>
      </c>
      <c r="BQ32" s="55">
        <f t="shared" si="62"/>
        <v>0</v>
      </c>
      <c r="BR32" s="54">
        <f>INDEX('NTM-B BOE(All)'!$B$10:$AO$84,MATCH($D32,'NTM-B BOE(All)'!$A$10:$A$84,0),MATCH(BS$11,'NTM-B BOE(All)'!$B$9:$AO$9,0))</f>
        <v>220</v>
      </c>
      <c r="BS32" s="55">
        <f t="shared" si="63"/>
        <v>7168</v>
      </c>
      <c r="BT32" s="54">
        <f>INDEX('NTM-B BOE(All)'!$B$10:$AO$84,MATCH($D32,'NTM-B BOE(All)'!$A$10:$A$84,0),MATCH(BU$11,'NTM-B BOE(All)'!$B$9:$AO$9,0))</f>
        <v>0</v>
      </c>
      <c r="BU32" s="55">
        <f t="shared" si="64"/>
        <v>0</v>
      </c>
      <c r="BV32" s="54">
        <f>INDEX('NTM-B BOE(All)'!$B$10:$AO$84,MATCH($D32,'NTM-B BOE(All)'!$A$10:$A$84,0),MATCH(BW$11,'NTM-B BOE(All)'!$B$9:$AO$9,0))</f>
        <v>0</v>
      </c>
      <c r="BW32" s="55">
        <f t="shared" si="65"/>
        <v>0</v>
      </c>
      <c r="BX32" s="54">
        <f>INDEX('NTM-B BOE(All)'!$B$10:$AO$84,MATCH($D32,'NTM-B BOE(All)'!$A$10:$A$84,0),MATCH(BY$11,'NTM-B BOE(All)'!$B$9:$AO$9,0))</f>
        <v>0</v>
      </c>
      <c r="BY32" s="55">
        <f t="shared" si="66"/>
        <v>0</v>
      </c>
      <c r="BZ32" s="54">
        <f>INDEX('NTM-B BOE(All)'!$B$10:$AO$84,MATCH($D32,'NTM-B BOE(All)'!$A$10:$A$84,0),MATCH(CA$11,'NTM-B BOE(All)'!$B$9:$AO$9,0))</f>
        <v>0</v>
      </c>
      <c r="CA32" s="55">
        <f t="shared" si="67"/>
        <v>0</v>
      </c>
      <c r="CB32" s="54">
        <f>INDEX('NTM-B BOE(All)'!$B$10:$AO$84,MATCH($D32,'NTM-B BOE(All)'!$A$10:$A$84,0),MATCH(CC$11,'NTM-B BOE(All)'!$B$9:$AO$9,0))</f>
        <v>0</v>
      </c>
      <c r="CC32" s="55">
        <f t="shared" si="68"/>
        <v>0</v>
      </c>
      <c r="CD32" s="54">
        <f>INDEX('NTM-B BOE(All)'!$B$10:$AO$84,MATCH($D32,'NTM-B BOE(All)'!$A$10:$A$84,0),MATCH(CE$11,'NTM-B BOE(All)'!$B$9:$AO$9,0))</f>
        <v>0</v>
      </c>
      <c r="CE32" s="55">
        <f t="shared" si="69"/>
        <v>0</v>
      </c>
      <c r="CG32" s="41" t="str">
        <f t="shared" si="32"/>
        <v>1</v>
      </c>
    </row>
    <row r="33" spans="1:85">
      <c r="D33" s="1">
        <f t="shared" si="33"/>
        <v>15</v>
      </c>
      <c r="E33" s="56" t="s">
        <v>84</v>
      </c>
      <c r="F33" s="12" t="s">
        <v>85</v>
      </c>
      <c r="G33" s="1" t="str">
        <f>VLOOKUP($D33,'NTM-B BOE(All)'!$A$9:$AO$84,5,FALSE)</f>
        <v>Govt</v>
      </c>
      <c r="H33" s="1" t="str">
        <f>VLOOKUP($D33,'NTM-B BOE(All)'!$A$9:$AO$84,4,FALSE)</f>
        <v>ManTech</v>
      </c>
      <c r="I33" s="1"/>
      <c r="J33" s="1"/>
      <c r="K33" s="57"/>
      <c r="L33" s="60">
        <v>60.91</v>
      </c>
      <c r="M33" s="59">
        <f t="shared" si="34"/>
        <v>61.92</v>
      </c>
      <c r="N33" s="54">
        <f t="shared" si="35"/>
        <v>660</v>
      </c>
      <c r="O33" s="55">
        <f t="shared" si="35"/>
        <v>40866</v>
      </c>
      <c r="P33" s="54">
        <f>INDEX('NTM-B BOE(All)'!$B$10:$AO$84,MATCH($D33,'NTM-B BOE(All)'!$A$10:$A$84,0),MATCH(Q$11,'NTM-B BOE(All)'!$B$9:$AO$9,0))</f>
        <v>220</v>
      </c>
      <c r="Q33" s="55">
        <f t="shared" si="36"/>
        <v>13622</v>
      </c>
      <c r="R33" s="54">
        <f>INDEX('NTM-B BOE(All)'!$B$10:$AO$84,MATCH($D33,'NTM-B BOE(All)'!$A$10:$A$84,0),MATCH(S$11,'NTM-B BOE(All)'!$B$9:$AO$9,0))</f>
        <v>220</v>
      </c>
      <c r="S33" s="55">
        <f t="shared" si="37"/>
        <v>13622</v>
      </c>
      <c r="T33" s="54">
        <f>INDEX('NTM-B BOE(All)'!$B$10:$AO$84,MATCH($D33,'NTM-B BOE(All)'!$A$10:$A$84,0),MATCH(U$11,'NTM-B BOE(All)'!$B$9:$AO$9,0))</f>
        <v>0</v>
      </c>
      <c r="U33" s="55">
        <f t="shared" si="38"/>
        <v>0</v>
      </c>
      <c r="V33" s="54">
        <f>INDEX('NTM-B BOE(All)'!$B$10:$AO$84,MATCH($D33,'NTM-B BOE(All)'!$A$10:$A$84,0),MATCH(W$11,'NTM-B BOE(All)'!$B$9:$AO$9,0))</f>
        <v>0</v>
      </c>
      <c r="W33" s="55">
        <f t="shared" si="39"/>
        <v>0</v>
      </c>
      <c r="X33" s="54">
        <f>INDEX('NTM-B BOE(All)'!$B$10:$AO$84,MATCH($D33,'NTM-B BOE(All)'!$A$10:$A$84,0),MATCH(Y$11,'NTM-B BOE(All)'!$B$9:$AO$9,0))</f>
        <v>0</v>
      </c>
      <c r="Y33" s="55">
        <f t="shared" si="40"/>
        <v>0</v>
      </c>
      <c r="Z33" s="54">
        <f>INDEX('NTM-B BOE(All)'!$B$10:$AO$84,MATCH($D33,'NTM-B BOE(All)'!$A$10:$A$84,0),MATCH(AA$11,'NTM-B BOE(All)'!$B$9:$AO$9,0))</f>
        <v>0</v>
      </c>
      <c r="AA33" s="55">
        <f t="shared" si="41"/>
        <v>0</v>
      </c>
      <c r="AB33" s="54">
        <f>INDEX('NTM-B BOE(All)'!$B$10:$AO$84,MATCH($D33,'NTM-B BOE(All)'!$A$10:$A$84,0),MATCH(AC$11,'NTM-B BOE(All)'!$B$9:$AO$9,0))</f>
        <v>0</v>
      </c>
      <c r="AC33" s="55">
        <f t="shared" si="42"/>
        <v>0</v>
      </c>
      <c r="AD33" s="54">
        <f>INDEX('NTM-B BOE(All)'!$B$10:$AO$84,MATCH($D33,'NTM-B BOE(All)'!$A$10:$A$84,0),MATCH(AE$11,'NTM-B BOE(All)'!$B$9:$AO$9,0))</f>
        <v>220</v>
      </c>
      <c r="AE33" s="55">
        <f t="shared" si="43"/>
        <v>13622</v>
      </c>
      <c r="AF33" s="54">
        <f>INDEX('NTM-B BOE(All)'!$B$10:$AO$84,MATCH($D33,'NTM-B BOE(All)'!$A$10:$A$84,0),MATCH(AG$11,'NTM-B BOE(All)'!$B$9:$AO$9,0))</f>
        <v>0</v>
      </c>
      <c r="AG33" s="55">
        <f t="shared" si="44"/>
        <v>0</v>
      </c>
      <c r="AH33" s="54">
        <f>INDEX('NTM-B BOE(All)'!$B$10:$AO$84,MATCH($D33,'NTM-B BOE(All)'!$A$10:$A$84,0),MATCH(AI$11,'NTM-B BOE(All)'!$B$9:$AO$9,0))</f>
        <v>0</v>
      </c>
      <c r="AI33" s="55">
        <f t="shared" si="45"/>
        <v>0</v>
      </c>
      <c r="AJ33" s="54">
        <f>INDEX('NTM-B BOE(All)'!$B$10:$AO$84,MATCH($D33,'NTM-B BOE(All)'!$A$10:$A$84,0),MATCH(AK$11,'NTM-B BOE(All)'!$B$9:$AO$9,0))</f>
        <v>0</v>
      </c>
      <c r="AK33" s="55">
        <f t="shared" si="46"/>
        <v>0</v>
      </c>
      <c r="AL33" s="54">
        <f>INDEX('NTM-B BOE(All)'!$B$10:$AO$84,MATCH($D33,'NTM-B BOE(All)'!$A$10:$A$84,0),MATCH(AM$11,'NTM-B BOE(All)'!$B$9:$AO$9,0))</f>
        <v>0</v>
      </c>
      <c r="AM33" s="55">
        <f t="shared" si="47"/>
        <v>0</v>
      </c>
      <c r="AN33" s="54">
        <f>INDEX('NTM-B BOE(All)'!$B$10:$AO$84,MATCH($D33,'NTM-B BOE(All)'!$A$10:$A$84,0),MATCH(AO$11,'NTM-B BOE(All)'!$B$9:$AO$9,0))</f>
        <v>0</v>
      </c>
      <c r="AO33" s="55">
        <f t="shared" si="48"/>
        <v>0</v>
      </c>
      <c r="AP33" s="54">
        <f>INDEX('NTM-B BOE(All)'!$B$10:$AO$84,MATCH($D33,'NTM-B BOE(All)'!$A$10:$A$84,0),MATCH(AQ$11,'NTM-B BOE(All)'!$B$9:$AO$9,0))</f>
        <v>0</v>
      </c>
      <c r="AQ33" s="55">
        <f t="shared" si="49"/>
        <v>0</v>
      </c>
      <c r="AR33" s="54">
        <f>INDEX('NTM-B BOE(All)'!$B$10:$AO$84,MATCH($D33,'NTM-B BOE(All)'!$A$10:$A$84,0),MATCH(AS$11,'NTM-B BOE(All)'!$B$9:$AO$9,0))</f>
        <v>0</v>
      </c>
      <c r="AS33" s="55">
        <f t="shared" si="50"/>
        <v>0</v>
      </c>
      <c r="AT33" s="54">
        <f>INDEX('NTM-B BOE(All)'!$B$10:$AO$84,MATCH($D33,'NTM-B BOE(All)'!$A$10:$A$84,0),MATCH(AU$11,'NTM-B BOE(All)'!$B$9:$AO$9,0))</f>
        <v>0</v>
      </c>
      <c r="AU33" s="55">
        <f t="shared" si="51"/>
        <v>0</v>
      </c>
      <c r="AV33" s="54">
        <f>INDEX('NTM-B BOE(All)'!$B$10:$AO$84,MATCH($D33,'NTM-B BOE(All)'!$A$10:$A$84,0),MATCH(AW$11,'NTM-B BOE(All)'!$B$9:$AO$9,0))</f>
        <v>0</v>
      </c>
      <c r="AW33" s="55">
        <f t="shared" si="52"/>
        <v>0</v>
      </c>
      <c r="AX33" s="54">
        <f>INDEX('NTM-B BOE(All)'!$B$10:$AO$84,MATCH($D33,'NTM-B BOE(All)'!$A$10:$A$84,0),MATCH(AY$11,'NTM-B BOE(All)'!$B$9:$AO$9,0))</f>
        <v>0</v>
      </c>
      <c r="AY33" s="55">
        <f t="shared" si="53"/>
        <v>0</v>
      </c>
      <c r="AZ33" s="54">
        <f>INDEX('NTM-B BOE(All)'!$B$10:$AO$84,MATCH($D33,'NTM-B BOE(All)'!$A$10:$A$84,0),MATCH(BA$11,'NTM-B BOE(All)'!$B$9:$AO$9,0))</f>
        <v>0</v>
      </c>
      <c r="BA33" s="55">
        <f t="shared" si="54"/>
        <v>0</v>
      </c>
      <c r="BB33" s="54">
        <f>INDEX('NTM-B BOE(All)'!$B$10:$AO$84,MATCH($D33,'NTM-B BOE(All)'!$A$10:$A$84,0),MATCH(BC$11,'NTM-B BOE(All)'!$B$9:$AO$9,0))</f>
        <v>0</v>
      </c>
      <c r="BC33" s="55">
        <f t="shared" si="55"/>
        <v>0</v>
      </c>
      <c r="BD33" s="54">
        <f>INDEX('NTM-B BOE(All)'!$B$10:$AO$84,MATCH($D33,'NTM-B BOE(All)'!$A$10:$A$84,0),MATCH(BE$11,'NTM-B BOE(All)'!$B$9:$AO$9,0))</f>
        <v>0</v>
      </c>
      <c r="BE33" s="55">
        <f t="shared" si="56"/>
        <v>0</v>
      </c>
      <c r="BF33" s="54">
        <f>INDEX('NTM-B BOE(All)'!$B$10:$AO$84,MATCH($D33,'NTM-B BOE(All)'!$A$10:$A$84,0),MATCH(BG$11,'NTM-B BOE(All)'!$B$9:$AO$9,0))</f>
        <v>0</v>
      </c>
      <c r="BG33" s="55">
        <f t="shared" si="57"/>
        <v>0</v>
      </c>
      <c r="BH33" s="54">
        <f>INDEX('NTM-B BOE(All)'!$B$10:$AO$84,MATCH($D33,'NTM-B BOE(All)'!$A$10:$A$84,0),MATCH(BI$11,'NTM-B BOE(All)'!$B$9:$AO$9,0))</f>
        <v>0</v>
      </c>
      <c r="BI33" s="55">
        <f t="shared" si="58"/>
        <v>0</v>
      </c>
      <c r="BJ33" s="54">
        <f>INDEX('NTM-B BOE(All)'!$B$10:$AO$84,MATCH($D33,'NTM-B BOE(All)'!$A$10:$A$84,0),MATCH(BK$11,'NTM-B BOE(All)'!$B$9:$AO$9,0))</f>
        <v>0</v>
      </c>
      <c r="BK33" s="55">
        <f t="shared" si="59"/>
        <v>0</v>
      </c>
      <c r="BL33" s="54">
        <f>INDEX('NTM-B BOE(All)'!$B$10:$AO$84,MATCH($D33,'NTM-B BOE(All)'!$A$10:$A$84,0),MATCH(BM$11,'NTM-B BOE(All)'!$B$9:$AO$9,0))</f>
        <v>0</v>
      </c>
      <c r="BM33" s="55">
        <f t="shared" si="60"/>
        <v>0</v>
      </c>
      <c r="BN33" s="54">
        <f>INDEX('NTM-B BOE(All)'!$B$10:$AO$84,MATCH($D33,'NTM-B BOE(All)'!$A$10:$A$84,0),MATCH(BO$11,'NTM-B BOE(All)'!$B$9:$AO$9,0))</f>
        <v>0</v>
      </c>
      <c r="BO33" s="55">
        <f t="shared" si="61"/>
        <v>0</v>
      </c>
      <c r="BP33" s="54">
        <f>INDEX('NTM-B BOE(All)'!$B$10:$AO$84,MATCH($D33,'NTM-B BOE(All)'!$A$10:$A$84,0),MATCH(BQ$11,'NTM-B BOE(All)'!$B$9:$AO$9,0))</f>
        <v>0</v>
      </c>
      <c r="BQ33" s="55">
        <f t="shared" si="62"/>
        <v>0</v>
      </c>
      <c r="BR33" s="54">
        <f>INDEX('NTM-B BOE(All)'!$B$10:$AO$84,MATCH($D33,'NTM-B BOE(All)'!$A$10:$A$84,0),MATCH(BS$11,'NTM-B BOE(All)'!$B$9:$AO$9,0))</f>
        <v>0</v>
      </c>
      <c r="BS33" s="55">
        <f t="shared" si="63"/>
        <v>0</v>
      </c>
      <c r="BT33" s="54">
        <f>INDEX('NTM-B BOE(All)'!$B$10:$AO$84,MATCH($D33,'NTM-B BOE(All)'!$A$10:$A$84,0),MATCH(BU$11,'NTM-B BOE(All)'!$B$9:$AO$9,0))</f>
        <v>0</v>
      </c>
      <c r="BU33" s="55">
        <f t="shared" si="64"/>
        <v>0</v>
      </c>
      <c r="BV33" s="54">
        <f>INDEX('NTM-B BOE(All)'!$B$10:$AO$84,MATCH($D33,'NTM-B BOE(All)'!$A$10:$A$84,0),MATCH(BW$11,'NTM-B BOE(All)'!$B$9:$AO$9,0))</f>
        <v>0</v>
      </c>
      <c r="BW33" s="55">
        <f t="shared" si="65"/>
        <v>0</v>
      </c>
      <c r="BX33" s="54">
        <f>INDEX('NTM-B BOE(All)'!$B$10:$AO$84,MATCH($D33,'NTM-B BOE(All)'!$A$10:$A$84,0),MATCH(BY$11,'NTM-B BOE(All)'!$B$9:$AO$9,0))</f>
        <v>0</v>
      </c>
      <c r="BY33" s="55">
        <f t="shared" si="66"/>
        <v>0</v>
      </c>
      <c r="BZ33" s="54">
        <f>INDEX('NTM-B BOE(All)'!$B$10:$AO$84,MATCH($D33,'NTM-B BOE(All)'!$A$10:$A$84,0),MATCH(CA$11,'NTM-B BOE(All)'!$B$9:$AO$9,0))</f>
        <v>0</v>
      </c>
      <c r="CA33" s="55">
        <f t="shared" si="67"/>
        <v>0</v>
      </c>
      <c r="CB33" s="54">
        <f>INDEX('NTM-B BOE(All)'!$B$10:$AO$84,MATCH($D33,'NTM-B BOE(All)'!$A$10:$A$84,0),MATCH(CC$11,'NTM-B BOE(All)'!$B$9:$AO$9,0))</f>
        <v>0</v>
      </c>
      <c r="CC33" s="55">
        <f t="shared" si="68"/>
        <v>0</v>
      </c>
      <c r="CD33" s="54">
        <f>INDEX('NTM-B BOE(All)'!$B$10:$AO$84,MATCH($D33,'NTM-B BOE(All)'!$A$10:$A$84,0),MATCH(CE$11,'NTM-B BOE(All)'!$B$9:$AO$9,0))</f>
        <v>0</v>
      </c>
      <c r="CE33" s="55">
        <f t="shared" si="69"/>
        <v>0</v>
      </c>
      <c r="CG33" s="41" t="str">
        <f t="shared" si="32"/>
        <v>1</v>
      </c>
    </row>
    <row r="34" spans="1:85">
      <c r="D34" s="1">
        <f t="shared" si="33"/>
        <v>16</v>
      </c>
      <c r="E34" s="56" t="s">
        <v>86</v>
      </c>
      <c r="F34" s="12" t="s">
        <v>87</v>
      </c>
      <c r="G34" s="1" t="str">
        <f>VLOOKUP($D34,'NTM-B BOE(All)'!$A$9:$AO$84,5,FALSE)</f>
        <v>Govt</v>
      </c>
      <c r="H34" s="1" t="str">
        <f>VLOOKUP($D34,'NTM-B BOE(All)'!$A$9:$AO$84,4,FALSE)</f>
        <v>ManTech</v>
      </c>
      <c r="I34" s="1"/>
      <c r="J34" s="1"/>
      <c r="K34" s="57"/>
      <c r="L34" s="60">
        <v>35.21</v>
      </c>
      <c r="M34" s="59">
        <f t="shared" si="34"/>
        <v>35.79</v>
      </c>
      <c r="N34" s="54">
        <f t="shared" si="35"/>
        <v>440</v>
      </c>
      <c r="O34" s="55">
        <f t="shared" si="35"/>
        <v>15748</v>
      </c>
      <c r="P34" s="54">
        <f>INDEX('NTM-B BOE(All)'!$B$10:$AO$84,MATCH($D34,'NTM-B BOE(All)'!$A$10:$A$84,0),MATCH(Q$11,'NTM-B BOE(All)'!$B$9:$AO$9,0))</f>
        <v>220</v>
      </c>
      <c r="Q34" s="55">
        <f t="shared" si="36"/>
        <v>7874</v>
      </c>
      <c r="R34" s="54">
        <f>INDEX('NTM-B BOE(All)'!$B$10:$AO$84,MATCH($D34,'NTM-B BOE(All)'!$A$10:$A$84,0),MATCH(S$11,'NTM-B BOE(All)'!$B$9:$AO$9,0))</f>
        <v>220</v>
      </c>
      <c r="S34" s="55">
        <f t="shared" si="37"/>
        <v>7874</v>
      </c>
      <c r="T34" s="54">
        <f>INDEX('NTM-B BOE(All)'!$B$10:$AO$84,MATCH($D34,'NTM-B BOE(All)'!$A$10:$A$84,0),MATCH(U$11,'NTM-B BOE(All)'!$B$9:$AO$9,0))</f>
        <v>0</v>
      </c>
      <c r="U34" s="55">
        <f t="shared" si="38"/>
        <v>0</v>
      </c>
      <c r="V34" s="54">
        <f>INDEX('NTM-B BOE(All)'!$B$10:$AO$84,MATCH($D34,'NTM-B BOE(All)'!$A$10:$A$84,0),MATCH(W$11,'NTM-B BOE(All)'!$B$9:$AO$9,0))</f>
        <v>0</v>
      </c>
      <c r="W34" s="55">
        <f t="shared" si="39"/>
        <v>0</v>
      </c>
      <c r="X34" s="54">
        <f>INDEX('NTM-B BOE(All)'!$B$10:$AO$84,MATCH($D34,'NTM-B BOE(All)'!$A$10:$A$84,0),MATCH(Y$11,'NTM-B BOE(All)'!$B$9:$AO$9,0))</f>
        <v>0</v>
      </c>
      <c r="Y34" s="55">
        <f t="shared" si="40"/>
        <v>0</v>
      </c>
      <c r="Z34" s="54">
        <f>INDEX('NTM-B BOE(All)'!$B$10:$AO$84,MATCH($D34,'NTM-B BOE(All)'!$A$10:$A$84,0),MATCH(AA$11,'NTM-B BOE(All)'!$B$9:$AO$9,0))</f>
        <v>0</v>
      </c>
      <c r="AA34" s="55">
        <f t="shared" si="41"/>
        <v>0</v>
      </c>
      <c r="AB34" s="54">
        <f>INDEX('NTM-B BOE(All)'!$B$10:$AO$84,MATCH($D34,'NTM-B BOE(All)'!$A$10:$A$84,0),MATCH(AC$11,'NTM-B BOE(All)'!$B$9:$AO$9,0))</f>
        <v>0</v>
      </c>
      <c r="AC34" s="55">
        <f t="shared" si="42"/>
        <v>0</v>
      </c>
      <c r="AD34" s="54">
        <f>INDEX('NTM-B BOE(All)'!$B$10:$AO$84,MATCH($D34,'NTM-B BOE(All)'!$A$10:$A$84,0),MATCH(AE$11,'NTM-B BOE(All)'!$B$9:$AO$9,0))</f>
        <v>0</v>
      </c>
      <c r="AE34" s="55">
        <f t="shared" si="43"/>
        <v>0</v>
      </c>
      <c r="AF34" s="54">
        <f>INDEX('NTM-B BOE(All)'!$B$10:$AO$84,MATCH($D34,'NTM-B BOE(All)'!$A$10:$A$84,0),MATCH(AG$11,'NTM-B BOE(All)'!$B$9:$AO$9,0))</f>
        <v>0</v>
      </c>
      <c r="AG34" s="55">
        <f t="shared" si="44"/>
        <v>0</v>
      </c>
      <c r="AH34" s="54">
        <f>INDEX('NTM-B BOE(All)'!$B$10:$AO$84,MATCH($D34,'NTM-B BOE(All)'!$A$10:$A$84,0),MATCH(AI$11,'NTM-B BOE(All)'!$B$9:$AO$9,0))</f>
        <v>0</v>
      </c>
      <c r="AI34" s="55">
        <f t="shared" si="45"/>
        <v>0</v>
      </c>
      <c r="AJ34" s="54">
        <f>INDEX('NTM-B BOE(All)'!$B$10:$AO$84,MATCH($D34,'NTM-B BOE(All)'!$A$10:$A$84,0),MATCH(AK$11,'NTM-B BOE(All)'!$B$9:$AO$9,0))</f>
        <v>0</v>
      </c>
      <c r="AK34" s="55">
        <f t="shared" si="46"/>
        <v>0</v>
      </c>
      <c r="AL34" s="54">
        <f>INDEX('NTM-B BOE(All)'!$B$10:$AO$84,MATCH($D34,'NTM-B BOE(All)'!$A$10:$A$84,0),MATCH(AM$11,'NTM-B BOE(All)'!$B$9:$AO$9,0))</f>
        <v>0</v>
      </c>
      <c r="AM34" s="55">
        <f t="shared" si="47"/>
        <v>0</v>
      </c>
      <c r="AN34" s="54">
        <f>INDEX('NTM-B BOE(All)'!$B$10:$AO$84,MATCH($D34,'NTM-B BOE(All)'!$A$10:$A$84,0),MATCH(AO$11,'NTM-B BOE(All)'!$B$9:$AO$9,0))</f>
        <v>0</v>
      </c>
      <c r="AO34" s="55">
        <f t="shared" si="48"/>
        <v>0</v>
      </c>
      <c r="AP34" s="54">
        <f>INDEX('NTM-B BOE(All)'!$B$10:$AO$84,MATCH($D34,'NTM-B BOE(All)'!$A$10:$A$84,0),MATCH(AQ$11,'NTM-B BOE(All)'!$B$9:$AO$9,0))</f>
        <v>0</v>
      </c>
      <c r="AQ34" s="55">
        <f t="shared" si="49"/>
        <v>0</v>
      </c>
      <c r="AR34" s="54">
        <f>INDEX('NTM-B BOE(All)'!$B$10:$AO$84,MATCH($D34,'NTM-B BOE(All)'!$A$10:$A$84,0),MATCH(AS$11,'NTM-B BOE(All)'!$B$9:$AO$9,0))</f>
        <v>0</v>
      </c>
      <c r="AS34" s="55">
        <f t="shared" si="50"/>
        <v>0</v>
      </c>
      <c r="AT34" s="54">
        <f>INDEX('NTM-B BOE(All)'!$B$10:$AO$84,MATCH($D34,'NTM-B BOE(All)'!$A$10:$A$84,0),MATCH(AU$11,'NTM-B BOE(All)'!$B$9:$AO$9,0))</f>
        <v>0</v>
      </c>
      <c r="AU34" s="55">
        <f t="shared" si="51"/>
        <v>0</v>
      </c>
      <c r="AV34" s="54">
        <f>INDEX('NTM-B BOE(All)'!$B$10:$AO$84,MATCH($D34,'NTM-B BOE(All)'!$A$10:$A$84,0),MATCH(AW$11,'NTM-B BOE(All)'!$B$9:$AO$9,0))</f>
        <v>0</v>
      </c>
      <c r="AW34" s="55">
        <f t="shared" si="52"/>
        <v>0</v>
      </c>
      <c r="AX34" s="54">
        <f>INDEX('NTM-B BOE(All)'!$B$10:$AO$84,MATCH($D34,'NTM-B BOE(All)'!$A$10:$A$84,0),MATCH(AY$11,'NTM-B BOE(All)'!$B$9:$AO$9,0))</f>
        <v>0</v>
      </c>
      <c r="AY34" s="55">
        <f t="shared" si="53"/>
        <v>0</v>
      </c>
      <c r="AZ34" s="54">
        <f>INDEX('NTM-B BOE(All)'!$B$10:$AO$84,MATCH($D34,'NTM-B BOE(All)'!$A$10:$A$84,0),MATCH(BA$11,'NTM-B BOE(All)'!$B$9:$AO$9,0))</f>
        <v>0</v>
      </c>
      <c r="BA34" s="55">
        <f t="shared" si="54"/>
        <v>0</v>
      </c>
      <c r="BB34" s="54">
        <f>INDEX('NTM-B BOE(All)'!$B$10:$AO$84,MATCH($D34,'NTM-B BOE(All)'!$A$10:$A$84,0),MATCH(BC$11,'NTM-B BOE(All)'!$B$9:$AO$9,0))</f>
        <v>0</v>
      </c>
      <c r="BC34" s="55">
        <f t="shared" si="55"/>
        <v>0</v>
      </c>
      <c r="BD34" s="54">
        <f>INDEX('NTM-B BOE(All)'!$B$10:$AO$84,MATCH($D34,'NTM-B BOE(All)'!$A$10:$A$84,0),MATCH(BE$11,'NTM-B BOE(All)'!$B$9:$AO$9,0))</f>
        <v>0</v>
      </c>
      <c r="BE34" s="55">
        <f t="shared" si="56"/>
        <v>0</v>
      </c>
      <c r="BF34" s="54">
        <f>INDEX('NTM-B BOE(All)'!$B$10:$AO$84,MATCH($D34,'NTM-B BOE(All)'!$A$10:$A$84,0),MATCH(BG$11,'NTM-B BOE(All)'!$B$9:$AO$9,0))</f>
        <v>0</v>
      </c>
      <c r="BG34" s="55">
        <f t="shared" si="57"/>
        <v>0</v>
      </c>
      <c r="BH34" s="54">
        <f>INDEX('NTM-B BOE(All)'!$B$10:$AO$84,MATCH($D34,'NTM-B BOE(All)'!$A$10:$A$84,0),MATCH(BI$11,'NTM-B BOE(All)'!$B$9:$AO$9,0))</f>
        <v>0</v>
      </c>
      <c r="BI34" s="55">
        <f t="shared" si="58"/>
        <v>0</v>
      </c>
      <c r="BJ34" s="54">
        <f>INDEX('NTM-B BOE(All)'!$B$10:$AO$84,MATCH($D34,'NTM-B BOE(All)'!$A$10:$A$84,0),MATCH(BK$11,'NTM-B BOE(All)'!$B$9:$AO$9,0))</f>
        <v>0</v>
      </c>
      <c r="BK34" s="55">
        <f t="shared" si="59"/>
        <v>0</v>
      </c>
      <c r="BL34" s="54">
        <f>INDEX('NTM-B BOE(All)'!$B$10:$AO$84,MATCH($D34,'NTM-B BOE(All)'!$A$10:$A$84,0),MATCH(BM$11,'NTM-B BOE(All)'!$B$9:$AO$9,0))</f>
        <v>0</v>
      </c>
      <c r="BM34" s="55">
        <f t="shared" si="60"/>
        <v>0</v>
      </c>
      <c r="BN34" s="54">
        <f>INDEX('NTM-B BOE(All)'!$B$10:$AO$84,MATCH($D34,'NTM-B BOE(All)'!$A$10:$A$84,0),MATCH(BO$11,'NTM-B BOE(All)'!$B$9:$AO$9,0))</f>
        <v>0</v>
      </c>
      <c r="BO34" s="55">
        <f t="shared" si="61"/>
        <v>0</v>
      </c>
      <c r="BP34" s="54">
        <f>INDEX('NTM-B BOE(All)'!$B$10:$AO$84,MATCH($D34,'NTM-B BOE(All)'!$A$10:$A$84,0),MATCH(BQ$11,'NTM-B BOE(All)'!$B$9:$AO$9,0))</f>
        <v>0</v>
      </c>
      <c r="BQ34" s="55">
        <f t="shared" si="62"/>
        <v>0</v>
      </c>
      <c r="BR34" s="54">
        <f>INDEX('NTM-B BOE(All)'!$B$10:$AO$84,MATCH($D34,'NTM-B BOE(All)'!$A$10:$A$84,0),MATCH(BS$11,'NTM-B BOE(All)'!$B$9:$AO$9,0))</f>
        <v>0</v>
      </c>
      <c r="BS34" s="55">
        <f t="shared" si="63"/>
        <v>0</v>
      </c>
      <c r="BT34" s="54">
        <f>INDEX('NTM-B BOE(All)'!$B$10:$AO$84,MATCH($D34,'NTM-B BOE(All)'!$A$10:$A$84,0),MATCH(BU$11,'NTM-B BOE(All)'!$B$9:$AO$9,0))</f>
        <v>0</v>
      </c>
      <c r="BU34" s="55">
        <f t="shared" si="64"/>
        <v>0</v>
      </c>
      <c r="BV34" s="54">
        <f>INDEX('NTM-B BOE(All)'!$B$10:$AO$84,MATCH($D34,'NTM-B BOE(All)'!$A$10:$A$84,0),MATCH(BW$11,'NTM-B BOE(All)'!$B$9:$AO$9,0))</f>
        <v>0</v>
      </c>
      <c r="BW34" s="55">
        <f t="shared" si="65"/>
        <v>0</v>
      </c>
      <c r="BX34" s="54">
        <f>INDEX('NTM-B BOE(All)'!$B$10:$AO$84,MATCH($D34,'NTM-B BOE(All)'!$A$10:$A$84,0),MATCH(BY$11,'NTM-B BOE(All)'!$B$9:$AO$9,0))</f>
        <v>0</v>
      </c>
      <c r="BY34" s="55">
        <f t="shared" si="66"/>
        <v>0</v>
      </c>
      <c r="BZ34" s="54">
        <f>INDEX('NTM-B BOE(All)'!$B$10:$AO$84,MATCH($D34,'NTM-B BOE(All)'!$A$10:$A$84,0),MATCH(CA$11,'NTM-B BOE(All)'!$B$9:$AO$9,0))</f>
        <v>0</v>
      </c>
      <c r="CA34" s="55">
        <f t="shared" si="67"/>
        <v>0</v>
      </c>
      <c r="CB34" s="54">
        <f>INDEX('NTM-B BOE(All)'!$B$10:$AO$84,MATCH($D34,'NTM-B BOE(All)'!$A$10:$A$84,0),MATCH(CC$11,'NTM-B BOE(All)'!$B$9:$AO$9,0))</f>
        <v>0</v>
      </c>
      <c r="CC34" s="55">
        <f t="shared" si="68"/>
        <v>0</v>
      </c>
      <c r="CD34" s="54">
        <f>INDEX('NTM-B BOE(All)'!$B$10:$AO$84,MATCH($D34,'NTM-B BOE(All)'!$A$10:$A$84,0),MATCH(CE$11,'NTM-B BOE(All)'!$B$9:$AO$9,0))</f>
        <v>0</v>
      </c>
      <c r="CE34" s="55">
        <f t="shared" si="69"/>
        <v>0</v>
      </c>
      <c r="CG34" s="41" t="str">
        <f t="shared" si="32"/>
        <v>1</v>
      </c>
    </row>
    <row r="35" spans="1:85">
      <c r="D35" s="1">
        <f t="shared" si="33"/>
        <v>17</v>
      </c>
      <c r="E35" s="56" t="s">
        <v>88</v>
      </c>
      <c r="F35" s="12" t="s">
        <v>89</v>
      </c>
      <c r="G35" s="1" t="str">
        <f>VLOOKUP($D35,'NTM-B BOE(All)'!$A$9:$AO$84,5,FALSE)</f>
        <v>Govt</v>
      </c>
      <c r="H35" s="1" t="str">
        <f>VLOOKUP($D35,'NTM-B BOE(All)'!$A$9:$AO$84,4,FALSE)</f>
        <v>ManTech</v>
      </c>
      <c r="I35" s="1"/>
      <c r="J35" s="1"/>
      <c r="K35" s="57"/>
      <c r="L35" s="60">
        <v>32.81</v>
      </c>
      <c r="M35" s="59">
        <f t="shared" si="34"/>
        <v>33.35</v>
      </c>
      <c r="N35" s="54">
        <f t="shared" si="35"/>
        <v>440</v>
      </c>
      <c r="O35" s="55">
        <f t="shared" si="35"/>
        <v>14674</v>
      </c>
      <c r="P35" s="54">
        <f>INDEX('NTM-B BOE(All)'!$B$10:$AO$84,MATCH($D35,'NTM-B BOE(All)'!$A$10:$A$84,0),MATCH(Q$11,'NTM-B BOE(All)'!$B$9:$AO$9,0))</f>
        <v>220</v>
      </c>
      <c r="Q35" s="55">
        <f t="shared" si="36"/>
        <v>7337</v>
      </c>
      <c r="R35" s="54">
        <f>INDEX('NTM-B BOE(All)'!$B$10:$AO$84,MATCH($D35,'NTM-B BOE(All)'!$A$10:$A$84,0),MATCH(S$11,'NTM-B BOE(All)'!$B$9:$AO$9,0))</f>
        <v>220</v>
      </c>
      <c r="S35" s="55">
        <f t="shared" si="37"/>
        <v>7337</v>
      </c>
      <c r="T35" s="54">
        <f>INDEX('NTM-B BOE(All)'!$B$10:$AO$84,MATCH($D35,'NTM-B BOE(All)'!$A$10:$A$84,0),MATCH(U$11,'NTM-B BOE(All)'!$B$9:$AO$9,0))</f>
        <v>0</v>
      </c>
      <c r="U35" s="55">
        <f t="shared" si="38"/>
        <v>0</v>
      </c>
      <c r="V35" s="54">
        <f>INDEX('NTM-B BOE(All)'!$B$10:$AO$84,MATCH($D35,'NTM-B BOE(All)'!$A$10:$A$84,0),MATCH(W$11,'NTM-B BOE(All)'!$B$9:$AO$9,0))</f>
        <v>0</v>
      </c>
      <c r="W35" s="55">
        <f t="shared" si="39"/>
        <v>0</v>
      </c>
      <c r="X35" s="54">
        <f>INDEX('NTM-B BOE(All)'!$B$10:$AO$84,MATCH($D35,'NTM-B BOE(All)'!$A$10:$A$84,0),MATCH(Y$11,'NTM-B BOE(All)'!$B$9:$AO$9,0))</f>
        <v>0</v>
      </c>
      <c r="Y35" s="55">
        <f t="shared" si="40"/>
        <v>0</v>
      </c>
      <c r="Z35" s="54">
        <f>INDEX('NTM-B BOE(All)'!$B$10:$AO$84,MATCH($D35,'NTM-B BOE(All)'!$A$10:$A$84,0),MATCH(AA$11,'NTM-B BOE(All)'!$B$9:$AO$9,0))</f>
        <v>0</v>
      </c>
      <c r="AA35" s="55">
        <f t="shared" si="41"/>
        <v>0</v>
      </c>
      <c r="AB35" s="54">
        <f>INDEX('NTM-B BOE(All)'!$B$10:$AO$84,MATCH($D35,'NTM-B BOE(All)'!$A$10:$A$84,0),MATCH(AC$11,'NTM-B BOE(All)'!$B$9:$AO$9,0))</f>
        <v>0</v>
      </c>
      <c r="AC35" s="55">
        <f t="shared" si="42"/>
        <v>0</v>
      </c>
      <c r="AD35" s="54">
        <f>INDEX('NTM-B BOE(All)'!$B$10:$AO$84,MATCH($D35,'NTM-B BOE(All)'!$A$10:$A$84,0),MATCH(AE$11,'NTM-B BOE(All)'!$B$9:$AO$9,0))</f>
        <v>0</v>
      </c>
      <c r="AE35" s="55">
        <f t="shared" si="43"/>
        <v>0</v>
      </c>
      <c r="AF35" s="54">
        <f>INDEX('NTM-B BOE(All)'!$B$10:$AO$84,MATCH($D35,'NTM-B BOE(All)'!$A$10:$A$84,0),MATCH(AG$11,'NTM-B BOE(All)'!$B$9:$AO$9,0))</f>
        <v>0</v>
      </c>
      <c r="AG35" s="55">
        <f t="shared" si="44"/>
        <v>0</v>
      </c>
      <c r="AH35" s="54">
        <f>INDEX('NTM-B BOE(All)'!$B$10:$AO$84,MATCH($D35,'NTM-B BOE(All)'!$A$10:$A$84,0),MATCH(AI$11,'NTM-B BOE(All)'!$B$9:$AO$9,0))</f>
        <v>0</v>
      </c>
      <c r="AI35" s="55">
        <f t="shared" si="45"/>
        <v>0</v>
      </c>
      <c r="AJ35" s="54">
        <f>INDEX('NTM-B BOE(All)'!$B$10:$AO$84,MATCH($D35,'NTM-B BOE(All)'!$A$10:$A$84,0),MATCH(AK$11,'NTM-B BOE(All)'!$B$9:$AO$9,0))</f>
        <v>0</v>
      </c>
      <c r="AK35" s="55">
        <f t="shared" si="46"/>
        <v>0</v>
      </c>
      <c r="AL35" s="54">
        <f>INDEX('NTM-B BOE(All)'!$B$10:$AO$84,MATCH($D35,'NTM-B BOE(All)'!$A$10:$A$84,0),MATCH(AM$11,'NTM-B BOE(All)'!$B$9:$AO$9,0))</f>
        <v>0</v>
      </c>
      <c r="AM35" s="55">
        <f t="shared" si="47"/>
        <v>0</v>
      </c>
      <c r="AN35" s="54">
        <f>INDEX('NTM-B BOE(All)'!$B$10:$AO$84,MATCH($D35,'NTM-B BOE(All)'!$A$10:$A$84,0),MATCH(AO$11,'NTM-B BOE(All)'!$B$9:$AO$9,0))</f>
        <v>0</v>
      </c>
      <c r="AO35" s="55">
        <f t="shared" si="48"/>
        <v>0</v>
      </c>
      <c r="AP35" s="54">
        <f>INDEX('NTM-B BOE(All)'!$B$10:$AO$84,MATCH($D35,'NTM-B BOE(All)'!$A$10:$A$84,0),MATCH(AQ$11,'NTM-B BOE(All)'!$B$9:$AO$9,0))</f>
        <v>0</v>
      </c>
      <c r="AQ35" s="55">
        <f t="shared" si="49"/>
        <v>0</v>
      </c>
      <c r="AR35" s="54">
        <f>INDEX('NTM-B BOE(All)'!$B$10:$AO$84,MATCH($D35,'NTM-B BOE(All)'!$A$10:$A$84,0),MATCH(AS$11,'NTM-B BOE(All)'!$B$9:$AO$9,0))</f>
        <v>0</v>
      </c>
      <c r="AS35" s="55">
        <f t="shared" si="50"/>
        <v>0</v>
      </c>
      <c r="AT35" s="54">
        <f>INDEX('NTM-B BOE(All)'!$B$10:$AO$84,MATCH($D35,'NTM-B BOE(All)'!$A$10:$A$84,0),MATCH(AU$11,'NTM-B BOE(All)'!$B$9:$AO$9,0))</f>
        <v>0</v>
      </c>
      <c r="AU35" s="55">
        <f t="shared" si="51"/>
        <v>0</v>
      </c>
      <c r="AV35" s="54">
        <f>INDEX('NTM-B BOE(All)'!$B$10:$AO$84,MATCH($D35,'NTM-B BOE(All)'!$A$10:$A$84,0),MATCH(AW$11,'NTM-B BOE(All)'!$B$9:$AO$9,0))</f>
        <v>0</v>
      </c>
      <c r="AW35" s="55">
        <f t="shared" si="52"/>
        <v>0</v>
      </c>
      <c r="AX35" s="54">
        <f>INDEX('NTM-B BOE(All)'!$B$10:$AO$84,MATCH($D35,'NTM-B BOE(All)'!$A$10:$A$84,0),MATCH(AY$11,'NTM-B BOE(All)'!$B$9:$AO$9,0))</f>
        <v>0</v>
      </c>
      <c r="AY35" s="55">
        <f t="shared" si="53"/>
        <v>0</v>
      </c>
      <c r="AZ35" s="54">
        <f>INDEX('NTM-B BOE(All)'!$B$10:$AO$84,MATCH($D35,'NTM-B BOE(All)'!$A$10:$A$84,0),MATCH(BA$11,'NTM-B BOE(All)'!$B$9:$AO$9,0))</f>
        <v>0</v>
      </c>
      <c r="BA35" s="55">
        <f t="shared" si="54"/>
        <v>0</v>
      </c>
      <c r="BB35" s="54">
        <f>INDEX('NTM-B BOE(All)'!$B$10:$AO$84,MATCH($D35,'NTM-B BOE(All)'!$A$10:$A$84,0),MATCH(BC$11,'NTM-B BOE(All)'!$B$9:$AO$9,0))</f>
        <v>0</v>
      </c>
      <c r="BC35" s="55">
        <f t="shared" si="55"/>
        <v>0</v>
      </c>
      <c r="BD35" s="54">
        <f>INDEX('NTM-B BOE(All)'!$B$10:$AO$84,MATCH($D35,'NTM-B BOE(All)'!$A$10:$A$84,0),MATCH(BE$11,'NTM-B BOE(All)'!$B$9:$AO$9,0))</f>
        <v>0</v>
      </c>
      <c r="BE35" s="55">
        <f t="shared" si="56"/>
        <v>0</v>
      </c>
      <c r="BF35" s="54">
        <f>INDEX('NTM-B BOE(All)'!$B$10:$AO$84,MATCH($D35,'NTM-B BOE(All)'!$A$10:$A$84,0),MATCH(BG$11,'NTM-B BOE(All)'!$B$9:$AO$9,0))</f>
        <v>0</v>
      </c>
      <c r="BG35" s="55">
        <f t="shared" si="57"/>
        <v>0</v>
      </c>
      <c r="BH35" s="54">
        <f>INDEX('NTM-B BOE(All)'!$B$10:$AO$84,MATCH($D35,'NTM-B BOE(All)'!$A$10:$A$84,0),MATCH(BI$11,'NTM-B BOE(All)'!$B$9:$AO$9,0))</f>
        <v>0</v>
      </c>
      <c r="BI35" s="55">
        <f t="shared" si="58"/>
        <v>0</v>
      </c>
      <c r="BJ35" s="54">
        <f>INDEX('NTM-B BOE(All)'!$B$10:$AO$84,MATCH($D35,'NTM-B BOE(All)'!$A$10:$A$84,0),MATCH(BK$11,'NTM-B BOE(All)'!$B$9:$AO$9,0))</f>
        <v>0</v>
      </c>
      <c r="BK35" s="55">
        <f t="shared" si="59"/>
        <v>0</v>
      </c>
      <c r="BL35" s="54">
        <f>INDEX('NTM-B BOE(All)'!$B$10:$AO$84,MATCH($D35,'NTM-B BOE(All)'!$A$10:$A$84,0),MATCH(BM$11,'NTM-B BOE(All)'!$B$9:$AO$9,0))</f>
        <v>0</v>
      </c>
      <c r="BM35" s="55">
        <f t="shared" si="60"/>
        <v>0</v>
      </c>
      <c r="BN35" s="54">
        <f>INDEX('NTM-B BOE(All)'!$B$10:$AO$84,MATCH($D35,'NTM-B BOE(All)'!$A$10:$A$84,0),MATCH(BO$11,'NTM-B BOE(All)'!$B$9:$AO$9,0))</f>
        <v>0</v>
      </c>
      <c r="BO35" s="55">
        <f t="shared" si="61"/>
        <v>0</v>
      </c>
      <c r="BP35" s="54">
        <f>INDEX('NTM-B BOE(All)'!$B$10:$AO$84,MATCH($D35,'NTM-B BOE(All)'!$A$10:$A$84,0),MATCH(BQ$11,'NTM-B BOE(All)'!$B$9:$AO$9,0))</f>
        <v>0</v>
      </c>
      <c r="BQ35" s="55">
        <f t="shared" si="62"/>
        <v>0</v>
      </c>
      <c r="BR35" s="54">
        <f>INDEX('NTM-B BOE(All)'!$B$10:$AO$84,MATCH($D35,'NTM-B BOE(All)'!$A$10:$A$84,0),MATCH(BS$11,'NTM-B BOE(All)'!$B$9:$AO$9,0))</f>
        <v>0</v>
      </c>
      <c r="BS35" s="55">
        <f t="shared" si="63"/>
        <v>0</v>
      </c>
      <c r="BT35" s="54">
        <f>INDEX('NTM-B BOE(All)'!$B$10:$AO$84,MATCH($D35,'NTM-B BOE(All)'!$A$10:$A$84,0),MATCH(BU$11,'NTM-B BOE(All)'!$B$9:$AO$9,0))</f>
        <v>0</v>
      </c>
      <c r="BU35" s="55">
        <f t="shared" si="64"/>
        <v>0</v>
      </c>
      <c r="BV35" s="54">
        <f>INDEX('NTM-B BOE(All)'!$B$10:$AO$84,MATCH($D35,'NTM-B BOE(All)'!$A$10:$A$84,0),MATCH(BW$11,'NTM-B BOE(All)'!$B$9:$AO$9,0))</f>
        <v>0</v>
      </c>
      <c r="BW35" s="55">
        <f t="shared" si="65"/>
        <v>0</v>
      </c>
      <c r="BX35" s="54">
        <f>INDEX('NTM-B BOE(All)'!$B$10:$AO$84,MATCH($D35,'NTM-B BOE(All)'!$A$10:$A$84,0),MATCH(BY$11,'NTM-B BOE(All)'!$B$9:$AO$9,0))</f>
        <v>0</v>
      </c>
      <c r="BY35" s="55">
        <f t="shared" si="66"/>
        <v>0</v>
      </c>
      <c r="BZ35" s="54">
        <f>INDEX('NTM-B BOE(All)'!$B$10:$AO$84,MATCH($D35,'NTM-B BOE(All)'!$A$10:$A$84,0),MATCH(CA$11,'NTM-B BOE(All)'!$B$9:$AO$9,0))</f>
        <v>0</v>
      </c>
      <c r="CA35" s="55">
        <f t="shared" si="67"/>
        <v>0</v>
      </c>
      <c r="CB35" s="54">
        <f>INDEX('NTM-B BOE(All)'!$B$10:$AO$84,MATCH($D35,'NTM-B BOE(All)'!$A$10:$A$84,0),MATCH(CC$11,'NTM-B BOE(All)'!$B$9:$AO$9,0))</f>
        <v>0</v>
      </c>
      <c r="CC35" s="55">
        <f t="shared" si="68"/>
        <v>0</v>
      </c>
      <c r="CD35" s="54">
        <f>INDEX('NTM-B BOE(All)'!$B$10:$AO$84,MATCH($D35,'NTM-B BOE(All)'!$A$10:$A$84,0),MATCH(CE$11,'NTM-B BOE(All)'!$B$9:$AO$9,0))</f>
        <v>0</v>
      </c>
      <c r="CE35" s="55">
        <f t="shared" si="69"/>
        <v>0</v>
      </c>
      <c r="CG35" s="41" t="str">
        <f t="shared" si="32"/>
        <v>1</v>
      </c>
    </row>
    <row r="36" spans="1:85">
      <c r="D36" s="1">
        <f t="shared" si="33"/>
        <v>18</v>
      </c>
      <c r="E36" s="56" t="s">
        <v>88</v>
      </c>
      <c r="F36" s="12" t="s">
        <v>89</v>
      </c>
      <c r="G36" s="1" t="str">
        <f>VLOOKUP($D36,'NTM-B BOE(All)'!$A$9:$AO$84,5,FALSE)</f>
        <v>Govt</v>
      </c>
      <c r="H36" s="1" t="str">
        <f>VLOOKUP($D36,'NTM-B BOE(All)'!$A$9:$AO$84,4,FALSE)</f>
        <v>ManTech</v>
      </c>
      <c r="I36" s="1"/>
      <c r="J36" s="1"/>
      <c r="K36" s="57"/>
      <c r="L36" s="60">
        <v>32.81</v>
      </c>
      <c r="M36" s="59">
        <f t="shared" si="34"/>
        <v>33.35</v>
      </c>
      <c r="N36" s="54">
        <f t="shared" si="35"/>
        <v>440</v>
      </c>
      <c r="O36" s="55">
        <f t="shared" si="35"/>
        <v>14674</v>
      </c>
      <c r="P36" s="54">
        <f>INDEX('NTM-B BOE(All)'!$B$10:$AO$84,MATCH($D36,'NTM-B BOE(All)'!$A$10:$A$84,0),MATCH(Q$11,'NTM-B BOE(All)'!$B$9:$AO$9,0))</f>
        <v>220</v>
      </c>
      <c r="Q36" s="55">
        <f t="shared" si="36"/>
        <v>7337</v>
      </c>
      <c r="R36" s="54">
        <f>INDEX('NTM-B BOE(All)'!$B$10:$AO$84,MATCH($D36,'NTM-B BOE(All)'!$A$10:$A$84,0),MATCH(S$11,'NTM-B BOE(All)'!$B$9:$AO$9,0))</f>
        <v>220</v>
      </c>
      <c r="S36" s="55">
        <f t="shared" si="37"/>
        <v>7337</v>
      </c>
      <c r="T36" s="54">
        <f>INDEX('NTM-B BOE(All)'!$B$10:$AO$84,MATCH($D36,'NTM-B BOE(All)'!$A$10:$A$84,0),MATCH(U$11,'NTM-B BOE(All)'!$B$9:$AO$9,0))</f>
        <v>0</v>
      </c>
      <c r="U36" s="55">
        <f t="shared" si="38"/>
        <v>0</v>
      </c>
      <c r="V36" s="54">
        <f>INDEX('NTM-B BOE(All)'!$B$10:$AO$84,MATCH($D36,'NTM-B BOE(All)'!$A$10:$A$84,0),MATCH(W$11,'NTM-B BOE(All)'!$B$9:$AO$9,0))</f>
        <v>0</v>
      </c>
      <c r="W36" s="55">
        <f t="shared" si="39"/>
        <v>0</v>
      </c>
      <c r="X36" s="54">
        <f>INDEX('NTM-B BOE(All)'!$B$10:$AO$84,MATCH($D36,'NTM-B BOE(All)'!$A$10:$A$84,0),MATCH(Y$11,'NTM-B BOE(All)'!$B$9:$AO$9,0))</f>
        <v>0</v>
      </c>
      <c r="Y36" s="55">
        <f t="shared" si="40"/>
        <v>0</v>
      </c>
      <c r="Z36" s="54">
        <f>INDEX('NTM-B BOE(All)'!$B$10:$AO$84,MATCH($D36,'NTM-B BOE(All)'!$A$10:$A$84,0),MATCH(AA$11,'NTM-B BOE(All)'!$B$9:$AO$9,0))</f>
        <v>0</v>
      </c>
      <c r="AA36" s="55">
        <f t="shared" si="41"/>
        <v>0</v>
      </c>
      <c r="AB36" s="54">
        <f>INDEX('NTM-B BOE(All)'!$B$10:$AO$84,MATCH($D36,'NTM-B BOE(All)'!$A$10:$A$84,0),MATCH(AC$11,'NTM-B BOE(All)'!$B$9:$AO$9,0))</f>
        <v>0</v>
      </c>
      <c r="AC36" s="55">
        <f t="shared" si="42"/>
        <v>0</v>
      </c>
      <c r="AD36" s="54">
        <f>INDEX('NTM-B BOE(All)'!$B$10:$AO$84,MATCH($D36,'NTM-B BOE(All)'!$A$10:$A$84,0),MATCH(AE$11,'NTM-B BOE(All)'!$B$9:$AO$9,0))</f>
        <v>0</v>
      </c>
      <c r="AE36" s="55">
        <f t="shared" si="43"/>
        <v>0</v>
      </c>
      <c r="AF36" s="54">
        <f>INDEX('NTM-B BOE(All)'!$B$10:$AO$84,MATCH($D36,'NTM-B BOE(All)'!$A$10:$A$84,0),MATCH(AG$11,'NTM-B BOE(All)'!$B$9:$AO$9,0))</f>
        <v>0</v>
      </c>
      <c r="AG36" s="55">
        <f t="shared" si="44"/>
        <v>0</v>
      </c>
      <c r="AH36" s="54">
        <f>INDEX('NTM-B BOE(All)'!$B$10:$AO$84,MATCH($D36,'NTM-B BOE(All)'!$A$10:$A$84,0),MATCH(AI$11,'NTM-B BOE(All)'!$B$9:$AO$9,0))</f>
        <v>0</v>
      </c>
      <c r="AI36" s="55">
        <f t="shared" si="45"/>
        <v>0</v>
      </c>
      <c r="AJ36" s="54">
        <f>INDEX('NTM-B BOE(All)'!$B$10:$AO$84,MATCH($D36,'NTM-B BOE(All)'!$A$10:$A$84,0),MATCH(AK$11,'NTM-B BOE(All)'!$B$9:$AO$9,0))</f>
        <v>0</v>
      </c>
      <c r="AK36" s="55">
        <f t="shared" si="46"/>
        <v>0</v>
      </c>
      <c r="AL36" s="54">
        <f>INDEX('NTM-B BOE(All)'!$B$10:$AO$84,MATCH($D36,'NTM-B BOE(All)'!$A$10:$A$84,0),MATCH(AM$11,'NTM-B BOE(All)'!$B$9:$AO$9,0))</f>
        <v>0</v>
      </c>
      <c r="AM36" s="55">
        <f t="shared" si="47"/>
        <v>0</v>
      </c>
      <c r="AN36" s="54">
        <f>INDEX('NTM-B BOE(All)'!$B$10:$AO$84,MATCH($D36,'NTM-B BOE(All)'!$A$10:$A$84,0),MATCH(AO$11,'NTM-B BOE(All)'!$B$9:$AO$9,0))</f>
        <v>0</v>
      </c>
      <c r="AO36" s="55">
        <f t="shared" si="48"/>
        <v>0</v>
      </c>
      <c r="AP36" s="54">
        <f>INDEX('NTM-B BOE(All)'!$B$10:$AO$84,MATCH($D36,'NTM-B BOE(All)'!$A$10:$A$84,0),MATCH(AQ$11,'NTM-B BOE(All)'!$B$9:$AO$9,0))</f>
        <v>0</v>
      </c>
      <c r="AQ36" s="55">
        <f t="shared" si="49"/>
        <v>0</v>
      </c>
      <c r="AR36" s="54">
        <f>INDEX('NTM-B BOE(All)'!$B$10:$AO$84,MATCH($D36,'NTM-B BOE(All)'!$A$10:$A$84,0),MATCH(AS$11,'NTM-B BOE(All)'!$B$9:$AO$9,0))</f>
        <v>0</v>
      </c>
      <c r="AS36" s="55">
        <f t="shared" si="50"/>
        <v>0</v>
      </c>
      <c r="AT36" s="54">
        <f>INDEX('NTM-B BOE(All)'!$B$10:$AO$84,MATCH($D36,'NTM-B BOE(All)'!$A$10:$A$84,0),MATCH(AU$11,'NTM-B BOE(All)'!$B$9:$AO$9,0))</f>
        <v>0</v>
      </c>
      <c r="AU36" s="55">
        <f t="shared" si="51"/>
        <v>0</v>
      </c>
      <c r="AV36" s="54">
        <f>INDEX('NTM-B BOE(All)'!$B$10:$AO$84,MATCH($D36,'NTM-B BOE(All)'!$A$10:$A$84,0),MATCH(AW$11,'NTM-B BOE(All)'!$B$9:$AO$9,0))</f>
        <v>0</v>
      </c>
      <c r="AW36" s="55">
        <f t="shared" si="52"/>
        <v>0</v>
      </c>
      <c r="AX36" s="54">
        <f>INDEX('NTM-B BOE(All)'!$B$10:$AO$84,MATCH($D36,'NTM-B BOE(All)'!$A$10:$A$84,0),MATCH(AY$11,'NTM-B BOE(All)'!$B$9:$AO$9,0))</f>
        <v>0</v>
      </c>
      <c r="AY36" s="55">
        <f t="shared" si="53"/>
        <v>0</v>
      </c>
      <c r="AZ36" s="54">
        <f>INDEX('NTM-B BOE(All)'!$B$10:$AO$84,MATCH($D36,'NTM-B BOE(All)'!$A$10:$A$84,0),MATCH(BA$11,'NTM-B BOE(All)'!$B$9:$AO$9,0))</f>
        <v>0</v>
      </c>
      <c r="BA36" s="55">
        <f t="shared" si="54"/>
        <v>0</v>
      </c>
      <c r="BB36" s="54">
        <f>INDEX('NTM-B BOE(All)'!$B$10:$AO$84,MATCH($D36,'NTM-B BOE(All)'!$A$10:$A$84,0),MATCH(BC$11,'NTM-B BOE(All)'!$B$9:$AO$9,0))</f>
        <v>0</v>
      </c>
      <c r="BC36" s="55">
        <f t="shared" si="55"/>
        <v>0</v>
      </c>
      <c r="BD36" s="54">
        <f>INDEX('NTM-B BOE(All)'!$B$10:$AO$84,MATCH($D36,'NTM-B BOE(All)'!$A$10:$A$84,0),MATCH(BE$11,'NTM-B BOE(All)'!$B$9:$AO$9,0))</f>
        <v>0</v>
      </c>
      <c r="BE36" s="55">
        <f t="shared" si="56"/>
        <v>0</v>
      </c>
      <c r="BF36" s="54">
        <f>INDEX('NTM-B BOE(All)'!$B$10:$AO$84,MATCH($D36,'NTM-B BOE(All)'!$A$10:$A$84,0),MATCH(BG$11,'NTM-B BOE(All)'!$B$9:$AO$9,0))</f>
        <v>0</v>
      </c>
      <c r="BG36" s="55">
        <f t="shared" si="57"/>
        <v>0</v>
      </c>
      <c r="BH36" s="54">
        <f>INDEX('NTM-B BOE(All)'!$B$10:$AO$84,MATCH($D36,'NTM-B BOE(All)'!$A$10:$A$84,0),MATCH(BI$11,'NTM-B BOE(All)'!$B$9:$AO$9,0))</f>
        <v>0</v>
      </c>
      <c r="BI36" s="55">
        <f t="shared" si="58"/>
        <v>0</v>
      </c>
      <c r="BJ36" s="54">
        <f>INDEX('NTM-B BOE(All)'!$B$10:$AO$84,MATCH($D36,'NTM-B BOE(All)'!$A$10:$A$84,0),MATCH(BK$11,'NTM-B BOE(All)'!$B$9:$AO$9,0))</f>
        <v>0</v>
      </c>
      <c r="BK36" s="55">
        <f t="shared" si="59"/>
        <v>0</v>
      </c>
      <c r="BL36" s="54">
        <f>INDEX('NTM-B BOE(All)'!$B$10:$AO$84,MATCH($D36,'NTM-B BOE(All)'!$A$10:$A$84,0),MATCH(BM$11,'NTM-B BOE(All)'!$B$9:$AO$9,0))</f>
        <v>0</v>
      </c>
      <c r="BM36" s="55">
        <f t="shared" si="60"/>
        <v>0</v>
      </c>
      <c r="BN36" s="54">
        <f>INDEX('NTM-B BOE(All)'!$B$10:$AO$84,MATCH($D36,'NTM-B BOE(All)'!$A$10:$A$84,0),MATCH(BO$11,'NTM-B BOE(All)'!$B$9:$AO$9,0))</f>
        <v>0</v>
      </c>
      <c r="BO36" s="55">
        <f t="shared" si="61"/>
        <v>0</v>
      </c>
      <c r="BP36" s="54">
        <f>INDEX('NTM-B BOE(All)'!$B$10:$AO$84,MATCH($D36,'NTM-B BOE(All)'!$A$10:$A$84,0),MATCH(BQ$11,'NTM-B BOE(All)'!$B$9:$AO$9,0))</f>
        <v>0</v>
      </c>
      <c r="BQ36" s="55">
        <f t="shared" si="62"/>
        <v>0</v>
      </c>
      <c r="BR36" s="54">
        <f>INDEX('NTM-B BOE(All)'!$B$10:$AO$84,MATCH($D36,'NTM-B BOE(All)'!$A$10:$A$84,0),MATCH(BS$11,'NTM-B BOE(All)'!$B$9:$AO$9,0))</f>
        <v>0</v>
      </c>
      <c r="BS36" s="55">
        <f t="shared" si="63"/>
        <v>0</v>
      </c>
      <c r="BT36" s="54">
        <f>INDEX('NTM-B BOE(All)'!$B$10:$AO$84,MATCH($D36,'NTM-B BOE(All)'!$A$10:$A$84,0),MATCH(BU$11,'NTM-B BOE(All)'!$B$9:$AO$9,0))</f>
        <v>0</v>
      </c>
      <c r="BU36" s="55">
        <f t="shared" si="64"/>
        <v>0</v>
      </c>
      <c r="BV36" s="54">
        <f>INDEX('NTM-B BOE(All)'!$B$10:$AO$84,MATCH($D36,'NTM-B BOE(All)'!$A$10:$A$84,0),MATCH(BW$11,'NTM-B BOE(All)'!$B$9:$AO$9,0))</f>
        <v>0</v>
      </c>
      <c r="BW36" s="55">
        <f t="shared" si="65"/>
        <v>0</v>
      </c>
      <c r="BX36" s="54">
        <f>INDEX('NTM-B BOE(All)'!$B$10:$AO$84,MATCH($D36,'NTM-B BOE(All)'!$A$10:$A$84,0),MATCH(BY$11,'NTM-B BOE(All)'!$B$9:$AO$9,0))</f>
        <v>0</v>
      </c>
      <c r="BY36" s="55">
        <f t="shared" si="66"/>
        <v>0</v>
      </c>
      <c r="BZ36" s="54">
        <f>INDEX('NTM-B BOE(All)'!$B$10:$AO$84,MATCH($D36,'NTM-B BOE(All)'!$A$10:$A$84,0),MATCH(CA$11,'NTM-B BOE(All)'!$B$9:$AO$9,0))</f>
        <v>0</v>
      </c>
      <c r="CA36" s="55">
        <f t="shared" si="67"/>
        <v>0</v>
      </c>
      <c r="CB36" s="54">
        <f>INDEX('NTM-B BOE(All)'!$B$10:$AO$84,MATCH($D36,'NTM-B BOE(All)'!$A$10:$A$84,0),MATCH(CC$11,'NTM-B BOE(All)'!$B$9:$AO$9,0))</f>
        <v>0</v>
      </c>
      <c r="CC36" s="55">
        <f t="shared" si="68"/>
        <v>0</v>
      </c>
      <c r="CD36" s="54">
        <f>INDEX('NTM-B BOE(All)'!$B$10:$AO$84,MATCH($D36,'NTM-B BOE(All)'!$A$10:$A$84,0),MATCH(CE$11,'NTM-B BOE(All)'!$B$9:$AO$9,0))</f>
        <v>0</v>
      </c>
      <c r="CE36" s="55">
        <f t="shared" si="69"/>
        <v>0</v>
      </c>
      <c r="CG36" s="41" t="str">
        <f t="shared" si="32"/>
        <v>1</v>
      </c>
    </row>
    <row r="37" spans="1:85">
      <c r="D37" s="1">
        <f t="shared" si="33"/>
        <v>19</v>
      </c>
      <c r="E37" s="56" t="s">
        <v>90</v>
      </c>
      <c r="F37" s="12" t="s">
        <v>91</v>
      </c>
      <c r="G37" s="1" t="str">
        <f>VLOOKUP($D37,'NTM-B BOE(All)'!$A$9:$AO$84,5,FALSE)</f>
        <v>Govt</v>
      </c>
      <c r="H37" s="1" t="str">
        <f>VLOOKUP($D37,'NTM-B BOE(All)'!$A$9:$AO$84,4,FALSE)</f>
        <v>ManTech</v>
      </c>
      <c r="I37" s="1"/>
      <c r="J37" s="1"/>
      <c r="K37" s="57"/>
      <c r="L37" s="60">
        <v>31.6</v>
      </c>
      <c r="M37" s="59">
        <f t="shared" si="34"/>
        <v>32.119999999999997</v>
      </c>
      <c r="N37" s="54">
        <f t="shared" si="35"/>
        <v>440</v>
      </c>
      <c r="O37" s="55">
        <f t="shared" si="35"/>
        <v>14132</v>
      </c>
      <c r="P37" s="54">
        <f>INDEX('NTM-B BOE(All)'!$B$10:$AO$84,MATCH($D37,'NTM-B BOE(All)'!$A$10:$A$84,0),MATCH(Q$11,'NTM-B BOE(All)'!$B$9:$AO$9,0))</f>
        <v>220</v>
      </c>
      <c r="Q37" s="55">
        <f t="shared" si="36"/>
        <v>7066</v>
      </c>
      <c r="R37" s="54">
        <f>INDEX('NTM-B BOE(All)'!$B$10:$AO$84,MATCH($D37,'NTM-B BOE(All)'!$A$10:$A$84,0),MATCH(S$11,'NTM-B BOE(All)'!$B$9:$AO$9,0))</f>
        <v>220</v>
      </c>
      <c r="S37" s="55">
        <f t="shared" si="37"/>
        <v>7066</v>
      </c>
      <c r="T37" s="54">
        <f>INDEX('NTM-B BOE(All)'!$B$10:$AO$84,MATCH($D37,'NTM-B BOE(All)'!$A$10:$A$84,0),MATCH(U$11,'NTM-B BOE(All)'!$B$9:$AO$9,0))</f>
        <v>0</v>
      </c>
      <c r="U37" s="55">
        <f t="shared" si="38"/>
        <v>0</v>
      </c>
      <c r="V37" s="54">
        <f>INDEX('NTM-B BOE(All)'!$B$10:$AO$84,MATCH($D37,'NTM-B BOE(All)'!$A$10:$A$84,0),MATCH(W$11,'NTM-B BOE(All)'!$B$9:$AO$9,0))</f>
        <v>0</v>
      </c>
      <c r="W37" s="55">
        <f t="shared" si="39"/>
        <v>0</v>
      </c>
      <c r="X37" s="54">
        <f>INDEX('NTM-B BOE(All)'!$B$10:$AO$84,MATCH($D37,'NTM-B BOE(All)'!$A$10:$A$84,0),MATCH(Y$11,'NTM-B BOE(All)'!$B$9:$AO$9,0))</f>
        <v>0</v>
      </c>
      <c r="Y37" s="55">
        <f t="shared" si="40"/>
        <v>0</v>
      </c>
      <c r="Z37" s="54">
        <f>INDEX('NTM-B BOE(All)'!$B$10:$AO$84,MATCH($D37,'NTM-B BOE(All)'!$A$10:$A$84,0),MATCH(AA$11,'NTM-B BOE(All)'!$B$9:$AO$9,0))</f>
        <v>0</v>
      </c>
      <c r="AA37" s="55">
        <f t="shared" si="41"/>
        <v>0</v>
      </c>
      <c r="AB37" s="54">
        <f>INDEX('NTM-B BOE(All)'!$B$10:$AO$84,MATCH($D37,'NTM-B BOE(All)'!$A$10:$A$84,0),MATCH(AC$11,'NTM-B BOE(All)'!$B$9:$AO$9,0))</f>
        <v>0</v>
      </c>
      <c r="AC37" s="55">
        <f t="shared" si="42"/>
        <v>0</v>
      </c>
      <c r="AD37" s="54">
        <f>INDEX('NTM-B BOE(All)'!$B$10:$AO$84,MATCH($D37,'NTM-B BOE(All)'!$A$10:$A$84,0),MATCH(AE$11,'NTM-B BOE(All)'!$B$9:$AO$9,0))</f>
        <v>0</v>
      </c>
      <c r="AE37" s="55">
        <f t="shared" si="43"/>
        <v>0</v>
      </c>
      <c r="AF37" s="54">
        <f>INDEX('NTM-B BOE(All)'!$B$10:$AO$84,MATCH($D37,'NTM-B BOE(All)'!$A$10:$A$84,0),MATCH(AG$11,'NTM-B BOE(All)'!$B$9:$AO$9,0))</f>
        <v>0</v>
      </c>
      <c r="AG37" s="55">
        <f t="shared" si="44"/>
        <v>0</v>
      </c>
      <c r="AH37" s="54">
        <f>INDEX('NTM-B BOE(All)'!$B$10:$AO$84,MATCH($D37,'NTM-B BOE(All)'!$A$10:$A$84,0),MATCH(AI$11,'NTM-B BOE(All)'!$B$9:$AO$9,0))</f>
        <v>0</v>
      </c>
      <c r="AI37" s="55">
        <f t="shared" si="45"/>
        <v>0</v>
      </c>
      <c r="AJ37" s="54">
        <f>INDEX('NTM-B BOE(All)'!$B$10:$AO$84,MATCH($D37,'NTM-B BOE(All)'!$A$10:$A$84,0),MATCH(AK$11,'NTM-B BOE(All)'!$B$9:$AO$9,0))</f>
        <v>0</v>
      </c>
      <c r="AK37" s="55">
        <f t="shared" si="46"/>
        <v>0</v>
      </c>
      <c r="AL37" s="54">
        <f>INDEX('NTM-B BOE(All)'!$B$10:$AO$84,MATCH($D37,'NTM-B BOE(All)'!$A$10:$A$84,0),MATCH(AM$11,'NTM-B BOE(All)'!$B$9:$AO$9,0))</f>
        <v>0</v>
      </c>
      <c r="AM37" s="55">
        <f t="shared" si="47"/>
        <v>0</v>
      </c>
      <c r="AN37" s="54">
        <f>INDEX('NTM-B BOE(All)'!$B$10:$AO$84,MATCH($D37,'NTM-B BOE(All)'!$A$10:$A$84,0),MATCH(AO$11,'NTM-B BOE(All)'!$B$9:$AO$9,0))</f>
        <v>0</v>
      </c>
      <c r="AO37" s="55">
        <f t="shared" si="48"/>
        <v>0</v>
      </c>
      <c r="AP37" s="54">
        <f>INDEX('NTM-B BOE(All)'!$B$10:$AO$84,MATCH($D37,'NTM-B BOE(All)'!$A$10:$A$84,0),MATCH(AQ$11,'NTM-B BOE(All)'!$B$9:$AO$9,0))</f>
        <v>0</v>
      </c>
      <c r="AQ37" s="55">
        <f t="shared" si="49"/>
        <v>0</v>
      </c>
      <c r="AR37" s="54">
        <f>INDEX('NTM-B BOE(All)'!$B$10:$AO$84,MATCH($D37,'NTM-B BOE(All)'!$A$10:$A$84,0),MATCH(AS$11,'NTM-B BOE(All)'!$B$9:$AO$9,0))</f>
        <v>0</v>
      </c>
      <c r="AS37" s="55">
        <f t="shared" si="50"/>
        <v>0</v>
      </c>
      <c r="AT37" s="54">
        <f>INDEX('NTM-B BOE(All)'!$B$10:$AO$84,MATCH($D37,'NTM-B BOE(All)'!$A$10:$A$84,0),MATCH(AU$11,'NTM-B BOE(All)'!$B$9:$AO$9,0))</f>
        <v>0</v>
      </c>
      <c r="AU37" s="55">
        <f t="shared" si="51"/>
        <v>0</v>
      </c>
      <c r="AV37" s="54">
        <f>INDEX('NTM-B BOE(All)'!$B$10:$AO$84,MATCH($D37,'NTM-B BOE(All)'!$A$10:$A$84,0),MATCH(AW$11,'NTM-B BOE(All)'!$B$9:$AO$9,0))</f>
        <v>0</v>
      </c>
      <c r="AW37" s="55">
        <f t="shared" si="52"/>
        <v>0</v>
      </c>
      <c r="AX37" s="54">
        <f>INDEX('NTM-B BOE(All)'!$B$10:$AO$84,MATCH($D37,'NTM-B BOE(All)'!$A$10:$A$84,0),MATCH(AY$11,'NTM-B BOE(All)'!$B$9:$AO$9,0))</f>
        <v>0</v>
      </c>
      <c r="AY37" s="55">
        <f t="shared" si="53"/>
        <v>0</v>
      </c>
      <c r="AZ37" s="54">
        <f>INDEX('NTM-B BOE(All)'!$B$10:$AO$84,MATCH($D37,'NTM-B BOE(All)'!$A$10:$A$84,0),MATCH(BA$11,'NTM-B BOE(All)'!$B$9:$AO$9,0))</f>
        <v>0</v>
      </c>
      <c r="BA37" s="55">
        <f t="shared" si="54"/>
        <v>0</v>
      </c>
      <c r="BB37" s="54">
        <f>INDEX('NTM-B BOE(All)'!$B$10:$AO$84,MATCH($D37,'NTM-B BOE(All)'!$A$10:$A$84,0),MATCH(BC$11,'NTM-B BOE(All)'!$B$9:$AO$9,0))</f>
        <v>0</v>
      </c>
      <c r="BC37" s="55">
        <f t="shared" si="55"/>
        <v>0</v>
      </c>
      <c r="BD37" s="54">
        <f>INDEX('NTM-B BOE(All)'!$B$10:$AO$84,MATCH($D37,'NTM-B BOE(All)'!$A$10:$A$84,0),MATCH(BE$11,'NTM-B BOE(All)'!$B$9:$AO$9,0))</f>
        <v>0</v>
      </c>
      <c r="BE37" s="55">
        <f t="shared" si="56"/>
        <v>0</v>
      </c>
      <c r="BF37" s="54">
        <f>INDEX('NTM-B BOE(All)'!$B$10:$AO$84,MATCH($D37,'NTM-B BOE(All)'!$A$10:$A$84,0),MATCH(BG$11,'NTM-B BOE(All)'!$B$9:$AO$9,0))</f>
        <v>0</v>
      </c>
      <c r="BG37" s="55">
        <f t="shared" si="57"/>
        <v>0</v>
      </c>
      <c r="BH37" s="54">
        <f>INDEX('NTM-B BOE(All)'!$B$10:$AO$84,MATCH($D37,'NTM-B BOE(All)'!$A$10:$A$84,0),MATCH(BI$11,'NTM-B BOE(All)'!$B$9:$AO$9,0))</f>
        <v>0</v>
      </c>
      <c r="BI37" s="55">
        <f t="shared" si="58"/>
        <v>0</v>
      </c>
      <c r="BJ37" s="54">
        <f>INDEX('NTM-B BOE(All)'!$B$10:$AO$84,MATCH($D37,'NTM-B BOE(All)'!$A$10:$A$84,0),MATCH(BK$11,'NTM-B BOE(All)'!$B$9:$AO$9,0))</f>
        <v>0</v>
      </c>
      <c r="BK37" s="55">
        <f t="shared" si="59"/>
        <v>0</v>
      </c>
      <c r="BL37" s="54">
        <f>INDEX('NTM-B BOE(All)'!$B$10:$AO$84,MATCH($D37,'NTM-B BOE(All)'!$A$10:$A$84,0),MATCH(BM$11,'NTM-B BOE(All)'!$B$9:$AO$9,0))</f>
        <v>0</v>
      </c>
      <c r="BM37" s="55">
        <f t="shared" si="60"/>
        <v>0</v>
      </c>
      <c r="BN37" s="54">
        <f>INDEX('NTM-B BOE(All)'!$B$10:$AO$84,MATCH($D37,'NTM-B BOE(All)'!$A$10:$A$84,0),MATCH(BO$11,'NTM-B BOE(All)'!$B$9:$AO$9,0))</f>
        <v>0</v>
      </c>
      <c r="BO37" s="55">
        <f t="shared" si="61"/>
        <v>0</v>
      </c>
      <c r="BP37" s="54">
        <f>INDEX('NTM-B BOE(All)'!$B$10:$AO$84,MATCH($D37,'NTM-B BOE(All)'!$A$10:$A$84,0),MATCH(BQ$11,'NTM-B BOE(All)'!$B$9:$AO$9,0))</f>
        <v>0</v>
      </c>
      <c r="BQ37" s="55">
        <f t="shared" si="62"/>
        <v>0</v>
      </c>
      <c r="BR37" s="54">
        <f>INDEX('NTM-B BOE(All)'!$B$10:$AO$84,MATCH($D37,'NTM-B BOE(All)'!$A$10:$A$84,0),MATCH(BS$11,'NTM-B BOE(All)'!$B$9:$AO$9,0))</f>
        <v>0</v>
      </c>
      <c r="BS37" s="55">
        <f t="shared" si="63"/>
        <v>0</v>
      </c>
      <c r="BT37" s="54">
        <f>INDEX('NTM-B BOE(All)'!$B$10:$AO$84,MATCH($D37,'NTM-B BOE(All)'!$A$10:$A$84,0),MATCH(BU$11,'NTM-B BOE(All)'!$B$9:$AO$9,0))</f>
        <v>0</v>
      </c>
      <c r="BU37" s="55">
        <f t="shared" si="64"/>
        <v>0</v>
      </c>
      <c r="BV37" s="54">
        <f>INDEX('NTM-B BOE(All)'!$B$10:$AO$84,MATCH($D37,'NTM-B BOE(All)'!$A$10:$A$84,0),MATCH(BW$11,'NTM-B BOE(All)'!$B$9:$AO$9,0))</f>
        <v>0</v>
      </c>
      <c r="BW37" s="55">
        <f t="shared" si="65"/>
        <v>0</v>
      </c>
      <c r="BX37" s="54">
        <f>INDEX('NTM-B BOE(All)'!$B$10:$AO$84,MATCH($D37,'NTM-B BOE(All)'!$A$10:$A$84,0),MATCH(BY$11,'NTM-B BOE(All)'!$B$9:$AO$9,0))</f>
        <v>0</v>
      </c>
      <c r="BY37" s="55">
        <f t="shared" si="66"/>
        <v>0</v>
      </c>
      <c r="BZ37" s="54">
        <f>INDEX('NTM-B BOE(All)'!$B$10:$AO$84,MATCH($D37,'NTM-B BOE(All)'!$A$10:$A$84,0),MATCH(CA$11,'NTM-B BOE(All)'!$B$9:$AO$9,0))</f>
        <v>0</v>
      </c>
      <c r="CA37" s="55">
        <f t="shared" si="67"/>
        <v>0</v>
      </c>
      <c r="CB37" s="54">
        <f>INDEX('NTM-B BOE(All)'!$B$10:$AO$84,MATCH($D37,'NTM-B BOE(All)'!$A$10:$A$84,0),MATCH(CC$11,'NTM-B BOE(All)'!$B$9:$AO$9,0))</f>
        <v>0</v>
      </c>
      <c r="CC37" s="55">
        <f t="shared" si="68"/>
        <v>0</v>
      </c>
      <c r="CD37" s="54">
        <f>INDEX('NTM-B BOE(All)'!$B$10:$AO$84,MATCH($D37,'NTM-B BOE(All)'!$A$10:$A$84,0),MATCH(CE$11,'NTM-B BOE(All)'!$B$9:$AO$9,0))</f>
        <v>0</v>
      </c>
      <c r="CE37" s="55">
        <f t="shared" si="69"/>
        <v>0</v>
      </c>
      <c r="CG37" s="41" t="str">
        <f t="shared" si="32"/>
        <v>1</v>
      </c>
    </row>
    <row r="38" spans="1:85">
      <c r="D38" s="1">
        <f t="shared" si="33"/>
        <v>20</v>
      </c>
      <c r="E38" s="56" t="s">
        <v>90</v>
      </c>
      <c r="F38" s="12" t="s">
        <v>91</v>
      </c>
      <c r="G38" s="1" t="str">
        <f>VLOOKUP($D38,'NTM-B BOE(All)'!$A$9:$AO$84,5,FALSE)</f>
        <v>Govt</v>
      </c>
      <c r="H38" s="1" t="str">
        <f>VLOOKUP($D38,'NTM-B BOE(All)'!$A$9:$AO$84,4,FALSE)</f>
        <v>ManTech</v>
      </c>
      <c r="I38" s="1"/>
      <c r="J38" s="1"/>
      <c r="K38" s="57"/>
      <c r="L38" s="60">
        <v>31.6</v>
      </c>
      <c r="M38" s="59">
        <f t="shared" si="34"/>
        <v>32.119999999999997</v>
      </c>
      <c r="N38" s="54">
        <f t="shared" si="35"/>
        <v>440</v>
      </c>
      <c r="O38" s="55">
        <f t="shared" si="35"/>
        <v>14132</v>
      </c>
      <c r="P38" s="54">
        <f>INDEX('NTM-B BOE(All)'!$B$10:$AO$84,MATCH($D38,'NTM-B BOE(All)'!$A$10:$A$84,0),MATCH(Q$11,'NTM-B BOE(All)'!$B$9:$AO$9,0))</f>
        <v>220</v>
      </c>
      <c r="Q38" s="55">
        <f t="shared" si="36"/>
        <v>7066</v>
      </c>
      <c r="R38" s="54">
        <f>INDEX('NTM-B BOE(All)'!$B$10:$AO$84,MATCH($D38,'NTM-B BOE(All)'!$A$10:$A$84,0),MATCH(S$11,'NTM-B BOE(All)'!$B$9:$AO$9,0))</f>
        <v>220</v>
      </c>
      <c r="S38" s="55">
        <f t="shared" si="37"/>
        <v>7066</v>
      </c>
      <c r="T38" s="54">
        <f>INDEX('NTM-B BOE(All)'!$B$10:$AO$84,MATCH($D38,'NTM-B BOE(All)'!$A$10:$A$84,0),MATCH(U$11,'NTM-B BOE(All)'!$B$9:$AO$9,0))</f>
        <v>0</v>
      </c>
      <c r="U38" s="55">
        <f t="shared" si="38"/>
        <v>0</v>
      </c>
      <c r="V38" s="54">
        <f>INDEX('NTM-B BOE(All)'!$B$10:$AO$84,MATCH($D38,'NTM-B BOE(All)'!$A$10:$A$84,0),MATCH(W$11,'NTM-B BOE(All)'!$B$9:$AO$9,0))</f>
        <v>0</v>
      </c>
      <c r="W38" s="55">
        <f t="shared" si="39"/>
        <v>0</v>
      </c>
      <c r="X38" s="54">
        <f>INDEX('NTM-B BOE(All)'!$B$10:$AO$84,MATCH($D38,'NTM-B BOE(All)'!$A$10:$A$84,0),MATCH(Y$11,'NTM-B BOE(All)'!$B$9:$AO$9,0))</f>
        <v>0</v>
      </c>
      <c r="Y38" s="55">
        <f t="shared" si="40"/>
        <v>0</v>
      </c>
      <c r="Z38" s="54">
        <f>INDEX('NTM-B BOE(All)'!$B$10:$AO$84,MATCH($D38,'NTM-B BOE(All)'!$A$10:$A$84,0),MATCH(AA$11,'NTM-B BOE(All)'!$B$9:$AO$9,0))</f>
        <v>0</v>
      </c>
      <c r="AA38" s="55">
        <f t="shared" si="41"/>
        <v>0</v>
      </c>
      <c r="AB38" s="54">
        <f>INDEX('NTM-B BOE(All)'!$B$10:$AO$84,MATCH($D38,'NTM-B BOE(All)'!$A$10:$A$84,0),MATCH(AC$11,'NTM-B BOE(All)'!$B$9:$AO$9,0))</f>
        <v>0</v>
      </c>
      <c r="AC38" s="55">
        <f t="shared" si="42"/>
        <v>0</v>
      </c>
      <c r="AD38" s="54">
        <f>INDEX('NTM-B BOE(All)'!$B$10:$AO$84,MATCH($D38,'NTM-B BOE(All)'!$A$10:$A$84,0),MATCH(AE$11,'NTM-B BOE(All)'!$B$9:$AO$9,0))</f>
        <v>0</v>
      </c>
      <c r="AE38" s="55">
        <f t="shared" si="43"/>
        <v>0</v>
      </c>
      <c r="AF38" s="54">
        <f>INDEX('NTM-B BOE(All)'!$B$10:$AO$84,MATCH($D38,'NTM-B BOE(All)'!$A$10:$A$84,0),MATCH(AG$11,'NTM-B BOE(All)'!$B$9:$AO$9,0))</f>
        <v>0</v>
      </c>
      <c r="AG38" s="55">
        <f t="shared" si="44"/>
        <v>0</v>
      </c>
      <c r="AH38" s="54">
        <f>INDEX('NTM-B BOE(All)'!$B$10:$AO$84,MATCH($D38,'NTM-B BOE(All)'!$A$10:$A$84,0),MATCH(AI$11,'NTM-B BOE(All)'!$B$9:$AO$9,0))</f>
        <v>0</v>
      </c>
      <c r="AI38" s="55">
        <f t="shared" si="45"/>
        <v>0</v>
      </c>
      <c r="AJ38" s="54">
        <f>INDEX('NTM-B BOE(All)'!$B$10:$AO$84,MATCH($D38,'NTM-B BOE(All)'!$A$10:$A$84,0),MATCH(AK$11,'NTM-B BOE(All)'!$B$9:$AO$9,0))</f>
        <v>0</v>
      </c>
      <c r="AK38" s="55">
        <f t="shared" si="46"/>
        <v>0</v>
      </c>
      <c r="AL38" s="54">
        <f>INDEX('NTM-B BOE(All)'!$B$10:$AO$84,MATCH($D38,'NTM-B BOE(All)'!$A$10:$A$84,0),MATCH(AM$11,'NTM-B BOE(All)'!$B$9:$AO$9,0))</f>
        <v>0</v>
      </c>
      <c r="AM38" s="55">
        <f t="shared" si="47"/>
        <v>0</v>
      </c>
      <c r="AN38" s="54">
        <f>INDEX('NTM-B BOE(All)'!$B$10:$AO$84,MATCH($D38,'NTM-B BOE(All)'!$A$10:$A$84,0),MATCH(AO$11,'NTM-B BOE(All)'!$B$9:$AO$9,0))</f>
        <v>0</v>
      </c>
      <c r="AO38" s="55">
        <f t="shared" si="48"/>
        <v>0</v>
      </c>
      <c r="AP38" s="54">
        <f>INDEX('NTM-B BOE(All)'!$B$10:$AO$84,MATCH($D38,'NTM-B BOE(All)'!$A$10:$A$84,0),MATCH(AQ$11,'NTM-B BOE(All)'!$B$9:$AO$9,0))</f>
        <v>0</v>
      </c>
      <c r="AQ38" s="55">
        <f t="shared" si="49"/>
        <v>0</v>
      </c>
      <c r="AR38" s="54">
        <f>INDEX('NTM-B BOE(All)'!$B$10:$AO$84,MATCH($D38,'NTM-B BOE(All)'!$A$10:$A$84,0),MATCH(AS$11,'NTM-B BOE(All)'!$B$9:$AO$9,0))</f>
        <v>0</v>
      </c>
      <c r="AS38" s="55">
        <f t="shared" si="50"/>
        <v>0</v>
      </c>
      <c r="AT38" s="54">
        <f>INDEX('NTM-B BOE(All)'!$B$10:$AO$84,MATCH($D38,'NTM-B BOE(All)'!$A$10:$A$84,0),MATCH(AU$11,'NTM-B BOE(All)'!$B$9:$AO$9,0))</f>
        <v>0</v>
      </c>
      <c r="AU38" s="55">
        <f t="shared" si="51"/>
        <v>0</v>
      </c>
      <c r="AV38" s="54">
        <f>INDEX('NTM-B BOE(All)'!$B$10:$AO$84,MATCH($D38,'NTM-B BOE(All)'!$A$10:$A$84,0),MATCH(AW$11,'NTM-B BOE(All)'!$B$9:$AO$9,0))</f>
        <v>0</v>
      </c>
      <c r="AW38" s="55">
        <f t="shared" si="52"/>
        <v>0</v>
      </c>
      <c r="AX38" s="54">
        <f>INDEX('NTM-B BOE(All)'!$B$10:$AO$84,MATCH($D38,'NTM-B BOE(All)'!$A$10:$A$84,0),MATCH(AY$11,'NTM-B BOE(All)'!$B$9:$AO$9,0))</f>
        <v>0</v>
      </c>
      <c r="AY38" s="55">
        <f t="shared" si="53"/>
        <v>0</v>
      </c>
      <c r="AZ38" s="54">
        <f>INDEX('NTM-B BOE(All)'!$B$10:$AO$84,MATCH($D38,'NTM-B BOE(All)'!$A$10:$A$84,0),MATCH(BA$11,'NTM-B BOE(All)'!$B$9:$AO$9,0))</f>
        <v>0</v>
      </c>
      <c r="BA38" s="55">
        <f t="shared" si="54"/>
        <v>0</v>
      </c>
      <c r="BB38" s="54">
        <f>INDEX('NTM-B BOE(All)'!$B$10:$AO$84,MATCH($D38,'NTM-B BOE(All)'!$A$10:$A$84,0),MATCH(BC$11,'NTM-B BOE(All)'!$B$9:$AO$9,0))</f>
        <v>0</v>
      </c>
      <c r="BC38" s="55">
        <f t="shared" si="55"/>
        <v>0</v>
      </c>
      <c r="BD38" s="54">
        <f>INDEX('NTM-B BOE(All)'!$B$10:$AO$84,MATCH($D38,'NTM-B BOE(All)'!$A$10:$A$84,0),MATCH(BE$11,'NTM-B BOE(All)'!$B$9:$AO$9,0))</f>
        <v>0</v>
      </c>
      <c r="BE38" s="55">
        <f t="shared" si="56"/>
        <v>0</v>
      </c>
      <c r="BF38" s="54">
        <f>INDEX('NTM-B BOE(All)'!$B$10:$AO$84,MATCH($D38,'NTM-B BOE(All)'!$A$10:$A$84,0),MATCH(BG$11,'NTM-B BOE(All)'!$B$9:$AO$9,0))</f>
        <v>0</v>
      </c>
      <c r="BG38" s="55">
        <f t="shared" si="57"/>
        <v>0</v>
      </c>
      <c r="BH38" s="54">
        <f>INDEX('NTM-B BOE(All)'!$B$10:$AO$84,MATCH($D38,'NTM-B BOE(All)'!$A$10:$A$84,0),MATCH(BI$11,'NTM-B BOE(All)'!$B$9:$AO$9,0))</f>
        <v>0</v>
      </c>
      <c r="BI38" s="55">
        <f t="shared" si="58"/>
        <v>0</v>
      </c>
      <c r="BJ38" s="54">
        <f>INDEX('NTM-B BOE(All)'!$B$10:$AO$84,MATCH($D38,'NTM-B BOE(All)'!$A$10:$A$84,0),MATCH(BK$11,'NTM-B BOE(All)'!$B$9:$AO$9,0))</f>
        <v>0</v>
      </c>
      <c r="BK38" s="55">
        <f t="shared" si="59"/>
        <v>0</v>
      </c>
      <c r="BL38" s="54">
        <f>INDEX('NTM-B BOE(All)'!$B$10:$AO$84,MATCH($D38,'NTM-B BOE(All)'!$A$10:$A$84,0),MATCH(BM$11,'NTM-B BOE(All)'!$B$9:$AO$9,0))</f>
        <v>0</v>
      </c>
      <c r="BM38" s="55">
        <f t="shared" si="60"/>
        <v>0</v>
      </c>
      <c r="BN38" s="54">
        <f>INDEX('NTM-B BOE(All)'!$B$10:$AO$84,MATCH($D38,'NTM-B BOE(All)'!$A$10:$A$84,0),MATCH(BO$11,'NTM-B BOE(All)'!$B$9:$AO$9,0))</f>
        <v>0</v>
      </c>
      <c r="BO38" s="55">
        <f t="shared" si="61"/>
        <v>0</v>
      </c>
      <c r="BP38" s="54">
        <f>INDEX('NTM-B BOE(All)'!$B$10:$AO$84,MATCH($D38,'NTM-B BOE(All)'!$A$10:$A$84,0),MATCH(BQ$11,'NTM-B BOE(All)'!$B$9:$AO$9,0))</f>
        <v>0</v>
      </c>
      <c r="BQ38" s="55">
        <f t="shared" si="62"/>
        <v>0</v>
      </c>
      <c r="BR38" s="54">
        <f>INDEX('NTM-B BOE(All)'!$B$10:$AO$84,MATCH($D38,'NTM-B BOE(All)'!$A$10:$A$84,0),MATCH(BS$11,'NTM-B BOE(All)'!$B$9:$AO$9,0))</f>
        <v>0</v>
      </c>
      <c r="BS38" s="55">
        <f t="shared" si="63"/>
        <v>0</v>
      </c>
      <c r="BT38" s="54">
        <f>INDEX('NTM-B BOE(All)'!$B$10:$AO$84,MATCH($D38,'NTM-B BOE(All)'!$A$10:$A$84,0),MATCH(BU$11,'NTM-B BOE(All)'!$B$9:$AO$9,0))</f>
        <v>0</v>
      </c>
      <c r="BU38" s="55">
        <f t="shared" si="64"/>
        <v>0</v>
      </c>
      <c r="BV38" s="54">
        <f>INDEX('NTM-B BOE(All)'!$B$10:$AO$84,MATCH($D38,'NTM-B BOE(All)'!$A$10:$A$84,0),MATCH(BW$11,'NTM-B BOE(All)'!$B$9:$AO$9,0))</f>
        <v>0</v>
      </c>
      <c r="BW38" s="55">
        <f t="shared" si="65"/>
        <v>0</v>
      </c>
      <c r="BX38" s="54">
        <f>INDEX('NTM-B BOE(All)'!$B$10:$AO$84,MATCH($D38,'NTM-B BOE(All)'!$A$10:$A$84,0),MATCH(BY$11,'NTM-B BOE(All)'!$B$9:$AO$9,0))</f>
        <v>0</v>
      </c>
      <c r="BY38" s="55">
        <f t="shared" si="66"/>
        <v>0</v>
      </c>
      <c r="BZ38" s="54">
        <f>INDEX('NTM-B BOE(All)'!$B$10:$AO$84,MATCH($D38,'NTM-B BOE(All)'!$A$10:$A$84,0),MATCH(CA$11,'NTM-B BOE(All)'!$B$9:$AO$9,0))</f>
        <v>0</v>
      </c>
      <c r="CA38" s="55">
        <f t="shared" si="67"/>
        <v>0</v>
      </c>
      <c r="CB38" s="54">
        <f>INDEX('NTM-B BOE(All)'!$B$10:$AO$84,MATCH($D38,'NTM-B BOE(All)'!$A$10:$A$84,0),MATCH(CC$11,'NTM-B BOE(All)'!$B$9:$AO$9,0))</f>
        <v>0</v>
      </c>
      <c r="CC38" s="55">
        <f t="shared" si="68"/>
        <v>0</v>
      </c>
      <c r="CD38" s="54">
        <f>INDEX('NTM-B BOE(All)'!$B$10:$AO$84,MATCH($D38,'NTM-B BOE(All)'!$A$10:$A$84,0),MATCH(CE$11,'NTM-B BOE(All)'!$B$9:$AO$9,0))</f>
        <v>0</v>
      </c>
      <c r="CE38" s="55">
        <f t="shared" si="69"/>
        <v>0</v>
      </c>
      <c r="CG38" s="41" t="str">
        <f t="shared" si="32"/>
        <v>1</v>
      </c>
    </row>
    <row r="39" spans="1:85">
      <c r="D39" s="1">
        <f t="shared" si="33"/>
        <v>21</v>
      </c>
      <c r="E39" s="56" t="s">
        <v>90</v>
      </c>
      <c r="F39" s="12" t="s">
        <v>91</v>
      </c>
      <c r="G39" s="1" t="str">
        <f>VLOOKUP($D39,'NTM-B BOE(All)'!$A$9:$AO$84,5,FALSE)</f>
        <v>Govt</v>
      </c>
      <c r="H39" s="1" t="str">
        <f>VLOOKUP($D39,'NTM-B BOE(All)'!$A$9:$AO$84,4,FALSE)</f>
        <v>ManTech</v>
      </c>
      <c r="I39" s="1"/>
      <c r="J39" s="1"/>
      <c r="K39" s="57"/>
      <c r="L39" s="60">
        <v>31.6</v>
      </c>
      <c r="M39" s="59">
        <f t="shared" si="34"/>
        <v>32.119999999999997</v>
      </c>
      <c r="N39" s="54">
        <f t="shared" si="35"/>
        <v>4400</v>
      </c>
      <c r="O39" s="55">
        <f t="shared" si="35"/>
        <v>141321</v>
      </c>
      <c r="P39" s="54">
        <f>INDEX('NTM-B BOE(All)'!$B$10:$AO$84,MATCH($D39,'NTM-B BOE(All)'!$A$10:$A$84,0),MATCH(Q$11,'NTM-B BOE(All)'!$B$9:$AO$9,0))</f>
        <v>220</v>
      </c>
      <c r="Q39" s="55">
        <f t="shared" si="36"/>
        <v>7066</v>
      </c>
      <c r="R39" s="54">
        <f>INDEX('NTM-B BOE(All)'!$B$10:$AO$84,MATCH($D39,'NTM-B BOE(All)'!$A$10:$A$84,0),MATCH(S$11,'NTM-B BOE(All)'!$B$9:$AO$9,0))</f>
        <v>220</v>
      </c>
      <c r="S39" s="55">
        <f t="shared" si="37"/>
        <v>7066</v>
      </c>
      <c r="T39" s="54">
        <f>INDEX('NTM-B BOE(All)'!$B$10:$AO$84,MATCH($D39,'NTM-B BOE(All)'!$A$10:$A$84,0),MATCH(U$11,'NTM-B BOE(All)'!$B$9:$AO$9,0))</f>
        <v>220</v>
      </c>
      <c r="U39" s="55">
        <f t="shared" si="38"/>
        <v>7066</v>
      </c>
      <c r="V39" s="54">
        <f>INDEX('NTM-B BOE(All)'!$B$10:$AO$84,MATCH($D39,'NTM-B BOE(All)'!$A$10:$A$84,0),MATCH(W$11,'NTM-B BOE(All)'!$B$9:$AO$9,0))</f>
        <v>220</v>
      </c>
      <c r="W39" s="55">
        <f t="shared" si="39"/>
        <v>7066</v>
      </c>
      <c r="X39" s="54">
        <f>INDEX('NTM-B BOE(All)'!$B$10:$AO$84,MATCH($D39,'NTM-B BOE(All)'!$A$10:$A$84,0),MATCH(Y$11,'NTM-B BOE(All)'!$B$9:$AO$9,0))</f>
        <v>220</v>
      </c>
      <c r="Y39" s="55">
        <f t="shared" si="40"/>
        <v>7066</v>
      </c>
      <c r="Z39" s="54">
        <f>INDEX('NTM-B BOE(All)'!$B$10:$AO$84,MATCH($D39,'NTM-B BOE(All)'!$A$10:$A$84,0),MATCH(AA$11,'NTM-B BOE(All)'!$B$9:$AO$9,0))</f>
        <v>220</v>
      </c>
      <c r="AA39" s="55">
        <f t="shared" si="41"/>
        <v>7066</v>
      </c>
      <c r="AB39" s="54">
        <f>INDEX('NTM-B BOE(All)'!$B$10:$AO$84,MATCH($D39,'NTM-B BOE(All)'!$A$10:$A$84,0),MATCH(AC$11,'NTM-B BOE(All)'!$B$9:$AO$9,0))</f>
        <v>220</v>
      </c>
      <c r="AC39" s="55">
        <f t="shared" si="42"/>
        <v>7066</v>
      </c>
      <c r="AD39" s="54">
        <f>INDEX('NTM-B BOE(All)'!$B$10:$AO$84,MATCH($D39,'NTM-B BOE(All)'!$A$10:$A$84,0),MATCH(AE$11,'NTM-B BOE(All)'!$B$9:$AO$9,0))</f>
        <v>220</v>
      </c>
      <c r="AE39" s="55">
        <f t="shared" si="43"/>
        <v>7066</v>
      </c>
      <c r="AF39" s="54">
        <f>INDEX('NTM-B BOE(All)'!$B$10:$AO$84,MATCH($D39,'NTM-B BOE(All)'!$A$10:$A$84,0),MATCH(AG$11,'NTM-B BOE(All)'!$B$9:$AO$9,0))</f>
        <v>0</v>
      </c>
      <c r="AG39" s="55">
        <f t="shared" si="44"/>
        <v>0</v>
      </c>
      <c r="AH39" s="54">
        <f>INDEX('NTM-B BOE(All)'!$B$10:$AO$84,MATCH($D39,'NTM-B BOE(All)'!$A$10:$A$84,0),MATCH(AI$11,'NTM-B BOE(All)'!$B$9:$AO$9,0))</f>
        <v>0</v>
      </c>
      <c r="AI39" s="55">
        <f t="shared" si="45"/>
        <v>0</v>
      </c>
      <c r="AJ39" s="54">
        <f>INDEX('NTM-B BOE(All)'!$B$10:$AO$84,MATCH($D39,'NTM-B BOE(All)'!$A$10:$A$84,0),MATCH(AK$11,'NTM-B BOE(All)'!$B$9:$AO$9,0))</f>
        <v>0</v>
      </c>
      <c r="AK39" s="55">
        <f t="shared" si="46"/>
        <v>0</v>
      </c>
      <c r="AL39" s="54">
        <f>INDEX('NTM-B BOE(All)'!$B$10:$AO$84,MATCH($D39,'NTM-B BOE(All)'!$A$10:$A$84,0),MATCH(AM$11,'NTM-B BOE(All)'!$B$9:$AO$9,0))</f>
        <v>110</v>
      </c>
      <c r="AM39" s="55">
        <f t="shared" si="47"/>
        <v>3533</v>
      </c>
      <c r="AN39" s="54">
        <f>INDEX('NTM-B BOE(All)'!$B$10:$AO$84,MATCH($D39,'NTM-B BOE(All)'!$A$10:$A$84,0),MATCH(AO$11,'NTM-B BOE(All)'!$B$9:$AO$9,0))</f>
        <v>0</v>
      </c>
      <c r="AO39" s="55">
        <f t="shared" si="48"/>
        <v>0</v>
      </c>
      <c r="AP39" s="54">
        <f>INDEX('NTM-B BOE(All)'!$B$10:$AO$84,MATCH($D39,'NTM-B BOE(All)'!$A$10:$A$84,0),MATCH(AQ$11,'NTM-B BOE(All)'!$B$9:$AO$9,0))</f>
        <v>220</v>
      </c>
      <c r="AQ39" s="55">
        <f t="shared" si="49"/>
        <v>7066</v>
      </c>
      <c r="AR39" s="54">
        <f>INDEX('NTM-B BOE(All)'!$B$10:$AO$84,MATCH($D39,'NTM-B BOE(All)'!$A$10:$A$84,0),MATCH(AS$11,'NTM-B BOE(All)'!$B$9:$AO$9,0))</f>
        <v>330</v>
      </c>
      <c r="AS39" s="55">
        <f t="shared" si="50"/>
        <v>10600</v>
      </c>
      <c r="AT39" s="54">
        <f>INDEX('NTM-B BOE(All)'!$B$10:$AO$84,MATCH($D39,'NTM-B BOE(All)'!$A$10:$A$84,0),MATCH(AU$11,'NTM-B BOE(All)'!$B$9:$AO$9,0))</f>
        <v>0</v>
      </c>
      <c r="AU39" s="55">
        <f t="shared" si="51"/>
        <v>0</v>
      </c>
      <c r="AV39" s="54">
        <f>INDEX('NTM-B BOE(All)'!$B$10:$AO$84,MATCH($D39,'NTM-B BOE(All)'!$A$10:$A$84,0),MATCH(AW$11,'NTM-B BOE(All)'!$B$9:$AO$9,0))</f>
        <v>0</v>
      </c>
      <c r="AW39" s="55">
        <f t="shared" si="52"/>
        <v>0</v>
      </c>
      <c r="AX39" s="54">
        <f>INDEX('NTM-B BOE(All)'!$B$10:$AO$84,MATCH($D39,'NTM-B BOE(All)'!$A$10:$A$84,0),MATCH(AY$11,'NTM-B BOE(All)'!$B$9:$AO$9,0))</f>
        <v>0</v>
      </c>
      <c r="AY39" s="55">
        <f t="shared" si="53"/>
        <v>0</v>
      </c>
      <c r="AZ39" s="54">
        <f>INDEX('NTM-B BOE(All)'!$B$10:$AO$84,MATCH($D39,'NTM-B BOE(All)'!$A$10:$A$84,0),MATCH(BA$11,'NTM-B BOE(All)'!$B$9:$AO$9,0))</f>
        <v>220</v>
      </c>
      <c r="BA39" s="55">
        <f t="shared" si="54"/>
        <v>7066</v>
      </c>
      <c r="BB39" s="54">
        <f>INDEX('NTM-B BOE(All)'!$B$10:$AO$84,MATCH($D39,'NTM-B BOE(All)'!$A$10:$A$84,0),MATCH(BC$11,'NTM-B BOE(All)'!$B$9:$AO$9,0))</f>
        <v>0</v>
      </c>
      <c r="BC39" s="55">
        <f t="shared" si="55"/>
        <v>0</v>
      </c>
      <c r="BD39" s="54">
        <f>INDEX('NTM-B BOE(All)'!$B$10:$AO$84,MATCH($D39,'NTM-B BOE(All)'!$A$10:$A$84,0),MATCH(BE$11,'NTM-B BOE(All)'!$B$9:$AO$9,0))</f>
        <v>0</v>
      </c>
      <c r="BE39" s="55">
        <f t="shared" si="56"/>
        <v>0</v>
      </c>
      <c r="BF39" s="54">
        <f>INDEX('NTM-B BOE(All)'!$B$10:$AO$84,MATCH($D39,'NTM-B BOE(All)'!$A$10:$A$84,0),MATCH(BG$11,'NTM-B BOE(All)'!$B$9:$AO$9,0))</f>
        <v>220</v>
      </c>
      <c r="BG39" s="55">
        <f t="shared" si="57"/>
        <v>7066</v>
      </c>
      <c r="BH39" s="54">
        <f>INDEX('NTM-B BOE(All)'!$B$10:$AO$84,MATCH($D39,'NTM-B BOE(All)'!$A$10:$A$84,0),MATCH(BI$11,'NTM-B BOE(All)'!$B$9:$AO$9,0))</f>
        <v>220</v>
      </c>
      <c r="BI39" s="55">
        <f t="shared" si="58"/>
        <v>7066</v>
      </c>
      <c r="BJ39" s="54">
        <f>INDEX('NTM-B BOE(All)'!$B$10:$AO$84,MATCH($D39,'NTM-B BOE(All)'!$A$10:$A$84,0),MATCH(BK$11,'NTM-B BOE(All)'!$B$9:$AO$9,0))</f>
        <v>0</v>
      </c>
      <c r="BK39" s="55">
        <f t="shared" si="59"/>
        <v>0</v>
      </c>
      <c r="BL39" s="54">
        <f>INDEX('NTM-B BOE(All)'!$B$10:$AO$84,MATCH($D39,'NTM-B BOE(All)'!$A$10:$A$84,0),MATCH(BM$11,'NTM-B BOE(All)'!$B$9:$AO$9,0))</f>
        <v>220</v>
      </c>
      <c r="BM39" s="55">
        <f t="shared" si="60"/>
        <v>7066</v>
      </c>
      <c r="BN39" s="54">
        <f>INDEX('NTM-B BOE(All)'!$B$10:$AO$84,MATCH($D39,'NTM-B BOE(All)'!$A$10:$A$84,0),MATCH(BO$11,'NTM-B BOE(All)'!$B$9:$AO$9,0))</f>
        <v>220</v>
      </c>
      <c r="BO39" s="55">
        <f t="shared" si="61"/>
        <v>7066</v>
      </c>
      <c r="BP39" s="54">
        <f>INDEX('NTM-B BOE(All)'!$B$10:$AO$84,MATCH($D39,'NTM-B BOE(All)'!$A$10:$A$84,0),MATCH(BQ$11,'NTM-B BOE(All)'!$B$9:$AO$9,0))</f>
        <v>220</v>
      </c>
      <c r="BQ39" s="55">
        <f t="shared" si="62"/>
        <v>7066</v>
      </c>
      <c r="BR39" s="54">
        <f>INDEX('NTM-B BOE(All)'!$B$10:$AO$84,MATCH($D39,'NTM-B BOE(All)'!$A$10:$A$84,0),MATCH(BS$11,'NTM-B BOE(All)'!$B$9:$AO$9,0))</f>
        <v>0</v>
      </c>
      <c r="BS39" s="55">
        <f t="shared" si="63"/>
        <v>0</v>
      </c>
      <c r="BT39" s="54">
        <f>INDEX('NTM-B BOE(All)'!$B$10:$AO$84,MATCH($D39,'NTM-B BOE(All)'!$A$10:$A$84,0),MATCH(BU$11,'NTM-B BOE(All)'!$B$9:$AO$9,0))</f>
        <v>220</v>
      </c>
      <c r="BU39" s="55">
        <f t="shared" si="64"/>
        <v>7066</v>
      </c>
      <c r="BV39" s="54">
        <f>INDEX('NTM-B BOE(All)'!$B$10:$AO$84,MATCH($D39,'NTM-B BOE(All)'!$A$10:$A$84,0),MATCH(BW$11,'NTM-B BOE(All)'!$B$9:$AO$9,0))</f>
        <v>220</v>
      </c>
      <c r="BW39" s="55">
        <f t="shared" si="65"/>
        <v>7066</v>
      </c>
      <c r="BX39" s="54">
        <f>INDEX('NTM-B BOE(All)'!$B$10:$AO$84,MATCH($D39,'NTM-B BOE(All)'!$A$10:$A$84,0),MATCH(BY$11,'NTM-B BOE(All)'!$B$9:$AO$9,0))</f>
        <v>0</v>
      </c>
      <c r="BY39" s="55">
        <f t="shared" si="66"/>
        <v>0</v>
      </c>
      <c r="BZ39" s="54">
        <f>INDEX('NTM-B BOE(All)'!$B$10:$AO$84,MATCH($D39,'NTM-B BOE(All)'!$A$10:$A$84,0),MATCH(CA$11,'NTM-B BOE(All)'!$B$9:$AO$9,0))</f>
        <v>220</v>
      </c>
      <c r="CA39" s="55">
        <f t="shared" si="67"/>
        <v>7066</v>
      </c>
      <c r="CB39" s="54">
        <f>INDEX('NTM-B BOE(All)'!$B$10:$AO$84,MATCH($D39,'NTM-B BOE(All)'!$A$10:$A$84,0),MATCH(CC$11,'NTM-B BOE(All)'!$B$9:$AO$9,0))</f>
        <v>0</v>
      </c>
      <c r="CC39" s="55">
        <f t="shared" si="68"/>
        <v>0</v>
      </c>
      <c r="CD39" s="54">
        <f>INDEX('NTM-B BOE(All)'!$B$10:$AO$84,MATCH($D39,'NTM-B BOE(All)'!$A$10:$A$84,0),MATCH(CE$11,'NTM-B BOE(All)'!$B$9:$AO$9,0))</f>
        <v>0</v>
      </c>
      <c r="CE39" s="55">
        <f t="shared" si="69"/>
        <v>0</v>
      </c>
      <c r="CG39" s="41" t="str">
        <f t="shared" si="32"/>
        <v>1</v>
      </c>
    </row>
    <row r="40" spans="1:85">
      <c r="D40" s="1">
        <f t="shared" si="33"/>
        <v>22</v>
      </c>
      <c r="E40" s="56" t="s">
        <v>90</v>
      </c>
      <c r="F40" s="12" t="s">
        <v>91</v>
      </c>
      <c r="G40" s="1" t="str">
        <f>VLOOKUP($D40,'NTM-B BOE(All)'!$A$9:$AO$84,5,FALSE)</f>
        <v>Govt</v>
      </c>
      <c r="H40" s="1" t="str">
        <f>VLOOKUP($D40,'NTM-B BOE(All)'!$A$9:$AO$84,4,FALSE)</f>
        <v>ManTech</v>
      </c>
      <c r="I40" s="1"/>
      <c r="J40" s="1"/>
      <c r="K40" s="57"/>
      <c r="L40" s="60">
        <v>31.6</v>
      </c>
      <c r="M40" s="59">
        <f t="shared" si="34"/>
        <v>32.119999999999997</v>
      </c>
      <c r="N40" s="54">
        <f t="shared" si="35"/>
        <v>990</v>
      </c>
      <c r="O40" s="55">
        <f t="shared" si="35"/>
        <v>31797</v>
      </c>
      <c r="P40" s="54">
        <f>INDEX('NTM-B BOE(All)'!$B$10:$AO$84,MATCH($D40,'NTM-B BOE(All)'!$A$10:$A$84,0),MATCH(Q$11,'NTM-B BOE(All)'!$B$9:$AO$9,0))</f>
        <v>220</v>
      </c>
      <c r="Q40" s="55">
        <f t="shared" si="36"/>
        <v>7066</v>
      </c>
      <c r="R40" s="54">
        <f>INDEX('NTM-B BOE(All)'!$B$10:$AO$84,MATCH($D40,'NTM-B BOE(All)'!$A$10:$A$84,0),MATCH(S$11,'NTM-B BOE(All)'!$B$9:$AO$9,0))</f>
        <v>220</v>
      </c>
      <c r="S40" s="55">
        <f t="shared" si="37"/>
        <v>7066</v>
      </c>
      <c r="T40" s="54">
        <f>INDEX('NTM-B BOE(All)'!$B$10:$AO$84,MATCH($D40,'NTM-B BOE(All)'!$A$10:$A$84,0),MATCH(U$11,'NTM-B BOE(All)'!$B$9:$AO$9,0))</f>
        <v>0</v>
      </c>
      <c r="U40" s="55">
        <f t="shared" si="38"/>
        <v>0</v>
      </c>
      <c r="V40" s="54">
        <f>INDEX('NTM-B BOE(All)'!$B$10:$AO$84,MATCH($D40,'NTM-B BOE(All)'!$A$10:$A$84,0),MATCH(W$11,'NTM-B BOE(All)'!$B$9:$AO$9,0))</f>
        <v>0</v>
      </c>
      <c r="W40" s="55">
        <f t="shared" si="39"/>
        <v>0</v>
      </c>
      <c r="X40" s="54">
        <f>INDEX('NTM-B BOE(All)'!$B$10:$AO$84,MATCH($D40,'NTM-B BOE(All)'!$A$10:$A$84,0),MATCH(Y$11,'NTM-B BOE(All)'!$B$9:$AO$9,0))</f>
        <v>0</v>
      </c>
      <c r="Y40" s="55">
        <f t="shared" si="40"/>
        <v>0</v>
      </c>
      <c r="Z40" s="54">
        <f>INDEX('NTM-B BOE(All)'!$B$10:$AO$84,MATCH($D40,'NTM-B BOE(All)'!$A$10:$A$84,0),MATCH(AA$11,'NTM-B BOE(All)'!$B$9:$AO$9,0))</f>
        <v>0</v>
      </c>
      <c r="AA40" s="55">
        <f t="shared" si="41"/>
        <v>0</v>
      </c>
      <c r="AB40" s="54">
        <f>INDEX('NTM-B BOE(All)'!$B$10:$AO$84,MATCH($D40,'NTM-B BOE(All)'!$A$10:$A$84,0),MATCH(AC$11,'NTM-B BOE(All)'!$B$9:$AO$9,0))</f>
        <v>0</v>
      </c>
      <c r="AC40" s="55">
        <f t="shared" si="42"/>
        <v>0</v>
      </c>
      <c r="AD40" s="54">
        <f>INDEX('NTM-B BOE(All)'!$B$10:$AO$84,MATCH($D40,'NTM-B BOE(All)'!$A$10:$A$84,0),MATCH(AE$11,'NTM-B BOE(All)'!$B$9:$AO$9,0))</f>
        <v>220</v>
      </c>
      <c r="AE40" s="55">
        <f t="shared" si="43"/>
        <v>7066</v>
      </c>
      <c r="AF40" s="54">
        <f>INDEX('NTM-B BOE(All)'!$B$10:$AO$84,MATCH($D40,'NTM-B BOE(All)'!$A$10:$A$84,0),MATCH(AG$11,'NTM-B BOE(All)'!$B$9:$AO$9,0))</f>
        <v>0</v>
      </c>
      <c r="AG40" s="55">
        <f t="shared" si="44"/>
        <v>0</v>
      </c>
      <c r="AH40" s="54">
        <f>INDEX('NTM-B BOE(All)'!$B$10:$AO$84,MATCH($D40,'NTM-B BOE(All)'!$A$10:$A$84,0),MATCH(AI$11,'NTM-B BOE(All)'!$B$9:$AO$9,0))</f>
        <v>0</v>
      </c>
      <c r="AI40" s="55">
        <f t="shared" si="45"/>
        <v>0</v>
      </c>
      <c r="AJ40" s="54">
        <f>INDEX('NTM-B BOE(All)'!$B$10:$AO$84,MATCH($D40,'NTM-B BOE(All)'!$A$10:$A$84,0),MATCH(AK$11,'NTM-B BOE(All)'!$B$9:$AO$9,0))</f>
        <v>0</v>
      </c>
      <c r="AK40" s="55">
        <f t="shared" si="46"/>
        <v>0</v>
      </c>
      <c r="AL40" s="54">
        <f>INDEX('NTM-B BOE(All)'!$B$10:$AO$84,MATCH($D40,'NTM-B BOE(All)'!$A$10:$A$84,0),MATCH(AM$11,'NTM-B BOE(All)'!$B$9:$AO$9,0))</f>
        <v>0</v>
      </c>
      <c r="AM40" s="55">
        <f t="shared" si="47"/>
        <v>0</v>
      </c>
      <c r="AN40" s="54">
        <f>INDEX('NTM-B BOE(All)'!$B$10:$AO$84,MATCH($D40,'NTM-B BOE(All)'!$A$10:$A$84,0),MATCH(AO$11,'NTM-B BOE(All)'!$B$9:$AO$9,0))</f>
        <v>0</v>
      </c>
      <c r="AO40" s="55">
        <f t="shared" si="48"/>
        <v>0</v>
      </c>
      <c r="AP40" s="54">
        <f>INDEX('NTM-B BOE(All)'!$B$10:$AO$84,MATCH($D40,'NTM-B BOE(All)'!$A$10:$A$84,0),MATCH(AQ$11,'NTM-B BOE(All)'!$B$9:$AO$9,0))</f>
        <v>0</v>
      </c>
      <c r="AQ40" s="55">
        <f t="shared" si="49"/>
        <v>0</v>
      </c>
      <c r="AR40" s="54">
        <f>INDEX('NTM-B BOE(All)'!$B$10:$AO$84,MATCH($D40,'NTM-B BOE(All)'!$A$10:$A$84,0),MATCH(AS$11,'NTM-B BOE(All)'!$B$9:$AO$9,0))</f>
        <v>0</v>
      </c>
      <c r="AS40" s="55">
        <f t="shared" si="50"/>
        <v>0</v>
      </c>
      <c r="AT40" s="54">
        <f>INDEX('NTM-B BOE(All)'!$B$10:$AO$84,MATCH($D40,'NTM-B BOE(All)'!$A$10:$A$84,0),MATCH(AU$11,'NTM-B BOE(All)'!$B$9:$AO$9,0))</f>
        <v>0</v>
      </c>
      <c r="AU40" s="55">
        <f t="shared" si="51"/>
        <v>0</v>
      </c>
      <c r="AV40" s="54">
        <f>INDEX('NTM-B BOE(All)'!$B$10:$AO$84,MATCH($D40,'NTM-B BOE(All)'!$A$10:$A$84,0),MATCH(AW$11,'NTM-B BOE(All)'!$B$9:$AO$9,0))</f>
        <v>0</v>
      </c>
      <c r="AW40" s="55">
        <f t="shared" si="52"/>
        <v>0</v>
      </c>
      <c r="AX40" s="54">
        <f>INDEX('NTM-B BOE(All)'!$B$10:$AO$84,MATCH($D40,'NTM-B BOE(All)'!$A$10:$A$84,0),MATCH(AY$11,'NTM-B BOE(All)'!$B$9:$AO$9,0))</f>
        <v>0</v>
      </c>
      <c r="AY40" s="55">
        <f t="shared" si="53"/>
        <v>0</v>
      </c>
      <c r="AZ40" s="54">
        <f>INDEX('NTM-B BOE(All)'!$B$10:$AO$84,MATCH($D40,'NTM-B BOE(All)'!$A$10:$A$84,0),MATCH(BA$11,'NTM-B BOE(All)'!$B$9:$AO$9,0))</f>
        <v>0</v>
      </c>
      <c r="BA40" s="55">
        <f t="shared" si="54"/>
        <v>0</v>
      </c>
      <c r="BB40" s="54">
        <f>INDEX('NTM-B BOE(All)'!$B$10:$AO$84,MATCH($D40,'NTM-B BOE(All)'!$A$10:$A$84,0),MATCH(BC$11,'NTM-B BOE(All)'!$B$9:$AO$9,0))</f>
        <v>0</v>
      </c>
      <c r="BC40" s="55">
        <f t="shared" si="55"/>
        <v>0</v>
      </c>
      <c r="BD40" s="54">
        <f>INDEX('NTM-B BOE(All)'!$B$10:$AO$84,MATCH($D40,'NTM-B BOE(All)'!$A$10:$A$84,0),MATCH(BE$11,'NTM-B BOE(All)'!$B$9:$AO$9,0))</f>
        <v>0</v>
      </c>
      <c r="BE40" s="55">
        <f t="shared" si="56"/>
        <v>0</v>
      </c>
      <c r="BF40" s="54">
        <f>INDEX('NTM-B BOE(All)'!$B$10:$AO$84,MATCH($D40,'NTM-B BOE(All)'!$A$10:$A$84,0),MATCH(BG$11,'NTM-B BOE(All)'!$B$9:$AO$9,0))</f>
        <v>220</v>
      </c>
      <c r="BG40" s="55">
        <f t="shared" si="57"/>
        <v>7066</v>
      </c>
      <c r="BH40" s="54">
        <f>INDEX('NTM-B BOE(All)'!$B$10:$AO$84,MATCH($D40,'NTM-B BOE(All)'!$A$10:$A$84,0),MATCH(BI$11,'NTM-B BOE(All)'!$B$9:$AO$9,0))</f>
        <v>0</v>
      </c>
      <c r="BI40" s="55">
        <f t="shared" si="58"/>
        <v>0</v>
      </c>
      <c r="BJ40" s="54">
        <f>INDEX('NTM-B BOE(All)'!$B$10:$AO$84,MATCH($D40,'NTM-B BOE(All)'!$A$10:$A$84,0),MATCH(BK$11,'NTM-B BOE(All)'!$B$9:$AO$9,0))</f>
        <v>0</v>
      </c>
      <c r="BK40" s="55">
        <f t="shared" si="59"/>
        <v>0</v>
      </c>
      <c r="BL40" s="54">
        <f>INDEX('NTM-B BOE(All)'!$B$10:$AO$84,MATCH($D40,'NTM-B BOE(All)'!$A$10:$A$84,0),MATCH(BM$11,'NTM-B BOE(All)'!$B$9:$AO$9,0))</f>
        <v>0</v>
      </c>
      <c r="BM40" s="55">
        <f t="shared" si="60"/>
        <v>0</v>
      </c>
      <c r="BN40" s="54">
        <f>INDEX('NTM-B BOE(All)'!$B$10:$AO$84,MATCH($D40,'NTM-B BOE(All)'!$A$10:$A$84,0),MATCH(BO$11,'NTM-B BOE(All)'!$B$9:$AO$9,0))</f>
        <v>0</v>
      </c>
      <c r="BO40" s="55">
        <f t="shared" si="61"/>
        <v>0</v>
      </c>
      <c r="BP40" s="54">
        <f>INDEX('NTM-B BOE(All)'!$B$10:$AO$84,MATCH($D40,'NTM-B BOE(All)'!$A$10:$A$84,0),MATCH(BQ$11,'NTM-B BOE(All)'!$B$9:$AO$9,0))</f>
        <v>110</v>
      </c>
      <c r="BQ40" s="55">
        <f t="shared" si="62"/>
        <v>3533</v>
      </c>
      <c r="BR40" s="54">
        <f>INDEX('NTM-B BOE(All)'!$B$10:$AO$84,MATCH($D40,'NTM-B BOE(All)'!$A$10:$A$84,0),MATCH(BS$11,'NTM-B BOE(All)'!$B$9:$AO$9,0))</f>
        <v>0</v>
      </c>
      <c r="BS40" s="55">
        <f t="shared" si="63"/>
        <v>0</v>
      </c>
      <c r="BT40" s="54">
        <f>INDEX('NTM-B BOE(All)'!$B$10:$AO$84,MATCH($D40,'NTM-B BOE(All)'!$A$10:$A$84,0),MATCH(BU$11,'NTM-B BOE(All)'!$B$9:$AO$9,0))</f>
        <v>0</v>
      </c>
      <c r="BU40" s="55">
        <f t="shared" si="64"/>
        <v>0</v>
      </c>
      <c r="BV40" s="54">
        <f>INDEX('NTM-B BOE(All)'!$B$10:$AO$84,MATCH($D40,'NTM-B BOE(All)'!$A$10:$A$84,0),MATCH(BW$11,'NTM-B BOE(All)'!$B$9:$AO$9,0))</f>
        <v>0</v>
      </c>
      <c r="BW40" s="55">
        <f t="shared" si="65"/>
        <v>0</v>
      </c>
      <c r="BX40" s="54">
        <f>INDEX('NTM-B BOE(All)'!$B$10:$AO$84,MATCH($D40,'NTM-B BOE(All)'!$A$10:$A$84,0),MATCH(BY$11,'NTM-B BOE(All)'!$B$9:$AO$9,0))</f>
        <v>0</v>
      </c>
      <c r="BY40" s="55">
        <f t="shared" si="66"/>
        <v>0</v>
      </c>
      <c r="BZ40" s="54">
        <f>INDEX('NTM-B BOE(All)'!$B$10:$AO$84,MATCH($D40,'NTM-B BOE(All)'!$A$10:$A$84,0),MATCH(CA$11,'NTM-B BOE(All)'!$B$9:$AO$9,0))</f>
        <v>0</v>
      </c>
      <c r="CA40" s="55">
        <f t="shared" si="67"/>
        <v>0</v>
      </c>
      <c r="CB40" s="54">
        <f>INDEX('NTM-B BOE(All)'!$B$10:$AO$84,MATCH($D40,'NTM-B BOE(All)'!$A$10:$A$84,0),MATCH(CC$11,'NTM-B BOE(All)'!$B$9:$AO$9,0))</f>
        <v>0</v>
      </c>
      <c r="CC40" s="55">
        <f t="shared" si="68"/>
        <v>0</v>
      </c>
      <c r="CD40" s="54">
        <f>INDEX('NTM-B BOE(All)'!$B$10:$AO$84,MATCH($D40,'NTM-B BOE(All)'!$A$10:$A$84,0),MATCH(CE$11,'NTM-B BOE(All)'!$B$9:$AO$9,0))</f>
        <v>0</v>
      </c>
      <c r="CE40" s="55">
        <f t="shared" si="69"/>
        <v>0</v>
      </c>
      <c r="CG40" s="41" t="str">
        <f t="shared" si="32"/>
        <v>1</v>
      </c>
    </row>
    <row r="41" spans="1:85">
      <c r="D41" s="1">
        <f t="shared" si="33"/>
        <v>23</v>
      </c>
      <c r="E41" s="56" t="s">
        <v>92</v>
      </c>
      <c r="F41" s="12" t="s">
        <v>93</v>
      </c>
      <c r="G41" s="1" t="str">
        <f>VLOOKUP($D41,'NTM-B BOE(All)'!$A$9:$AO$84,5,FALSE)</f>
        <v>Govt_Sub</v>
      </c>
      <c r="H41" s="1" t="str">
        <f>VLOOKUP($D41,'NTM-B BOE(All)'!$A$9:$AO$84,4,FALSE)</f>
        <v>LocalNational</v>
      </c>
      <c r="I41" s="1"/>
      <c r="J41" s="1"/>
      <c r="K41" s="57"/>
      <c r="L41" s="60">
        <v>12</v>
      </c>
      <c r="M41" s="59">
        <f t="shared" si="34"/>
        <v>12.2</v>
      </c>
      <c r="N41" s="54">
        <f t="shared" si="35"/>
        <v>220</v>
      </c>
      <c r="O41" s="55">
        <f t="shared" si="35"/>
        <v>2684</v>
      </c>
      <c r="P41" s="54">
        <f>INDEX('NTM-B BOE(All)'!$B$10:$AO$84,MATCH($D41,'NTM-B BOE(All)'!$A$10:$A$84,0),MATCH(Q$11,'NTM-B BOE(All)'!$B$9:$AO$9,0))</f>
        <v>0</v>
      </c>
      <c r="Q41" s="55">
        <f t="shared" si="36"/>
        <v>0</v>
      </c>
      <c r="R41" s="54">
        <f>INDEX('NTM-B BOE(All)'!$B$10:$AO$84,MATCH($D41,'NTM-B BOE(All)'!$A$10:$A$84,0),MATCH(S$11,'NTM-B BOE(All)'!$B$9:$AO$9,0))</f>
        <v>0</v>
      </c>
      <c r="S41" s="55">
        <f t="shared" si="37"/>
        <v>0</v>
      </c>
      <c r="T41" s="54">
        <f>INDEX('NTM-B BOE(All)'!$B$10:$AO$84,MATCH($D41,'NTM-B BOE(All)'!$A$10:$A$84,0),MATCH(U$11,'NTM-B BOE(All)'!$B$9:$AO$9,0))</f>
        <v>0</v>
      </c>
      <c r="U41" s="55">
        <f t="shared" si="38"/>
        <v>0</v>
      </c>
      <c r="V41" s="54">
        <f>INDEX('NTM-B BOE(All)'!$B$10:$AO$84,MATCH($D41,'NTM-B BOE(All)'!$A$10:$A$84,0),MATCH(W$11,'NTM-B BOE(All)'!$B$9:$AO$9,0))</f>
        <v>0</v>
      </c>
      <c r="W41" s="55">
        <f t="shared" si="39"/>
        <v>0</v>
      </c>
      <c r="X41" s="54">
        <f>INDEX('NTM-B BOE(All)'!$B$10:$AO$84,MATCH($D41,'NTM-B BOE(All)'!$A$10:$A$84,0),MATCH(Y$11,'NTM-B BOE(All)'!$B$9:$AO$9,0))</f>
        <v>0</v>
      </c>
      <c r="Y41" s="55">
        <f t="shared" si="40"/>
        <v>0</v>
      </c>
      <c r="Z41" s="54">
        <f>INDEX('NTM-B BOE(All)'!$B$10:$AO$84,MATCH($D41,'NTM-B BOE(All)'!$A$10:$A$84,0),MATCH(AA$11,'NTM-B BOE(All)'!$B$9:$AO$9,0))</f>
        <v>0</v>
      </c>
      <c r="AA41" s="55">
        <f t="shared" si="41"/>
        <v>0</v>
      </c>
      <c r="AB41" s="54">
        <f>INDEX('NTM-B BOE(All)'!$B$10:$AO$84,MATCH($D41,'NTM-B BOE(All)'!$A$10:$A$84,0),MATCH(AC$11,'NTM-B BOE(All)'!$B$9:$AO$9,0))</f>
        <v>0</v>
      </c>
      <c r="AC41" s="55">
        <f t="shared" si="42"/>
        <v>0</v>
      </c>
      <c r="AD41" s="54">
        <f>INDEX('NTM-B BOE(All)'!$B$10:$AO$84,MATCH($D41,'NTM-B BOE(All)'!$A$10:$A$84,0),MATCH(AE$11,'NTM-B BOE(All)'!$B$9:$AO$9,0))</f>
        <v>0</v>
      </c>
      <c r="AE41" s="55">
        <f t="shared" si="43"/>
        <v>0</v>
      </c>
      <c r="AF41" s="54">
        <f>INDEX('NTM-B BOE(All)'!$B$10:$AO$84,MATCH($D41,'NTM-B BOE(All)'!$A$10:$A$84,0),MATCH(AG$11,'NTM-B BOE(All)'!$B$9:$AO$9,0))</f>
        <v>0</v>
      </c>
      <c r="AG41" s="55">
        <f t="shared" si="44"/>
        <v>0</v>
      </c>
      <c r="AH41" s="54">
        <f>INDEX('NTM-B BOE(All)'!$B$10:$AO$84,MATCH($D41,'NTM-B BOE(All)'!$A$10:$A$84,0),MATCH(AI$11,'NTM-B BOE(All)'!$B$9:$AO$9,0))</f>
        <v>0</v>
      </c>
      <c r="AI41" s="55">
        <f t="shared" si="45"/>
        <v>0</v>
      </c>
      <c r="AJ41" s="54">
        <f>INDEX('NTM-B BOE(All)'!$B$10:$AO$84,MATCH($D41,'NTM-B BOE(All)'!$A$10:$A$84,0),MATCH(AK$11,'NTM-B BOE(All)'!$B$9:$AO$9,0))</f>
        <v>0</v>
      </c>
      <c r="AK41" s="55">
        <f t="shared" si="46"/>
        <v>0</v>
      </c>
      <c r="AL41" s="54">
        <f>INDEX('NTM-B BOE(All)'!$B$10:$AO$84,MATCH($D41,'NTM-B BOE(All)'!$A$10:$A$84,0),MATCH(AM$11,'NTM-B BOE(All)'!$B$9:$AO$9,0))</f>
        <v>0</v>
      </c>
      <c r="AM41" s="55">
        <f t="shared" si="47"/>
        <v>0</v>
      </c>
      <c r="AN41" s="54">
        <f>INDEX('NTM-B BOE(All)'!$B$10:$AO$84,MATCH($D41,'NTM-B BOE(All)'!$A$10:$A$84,0),MATCH(AO$11,'NTM-B BOE(All)'!$B$9:$AO$9,0))</f>
        <v>0</v>
      </c>
      <c r="AO41" s="55">
        <f t="shared" si="48"/>
        <v>0</v>
      </c>
      <c r="AP41" s="54">
        <f>INDEX('NTM-B BOE(All)'!$B$10:$AO$84,MATCH($D41,'NTM-B BOE(All)'!$A$10:$A$84,0),MATCH(AQ$11,'NTM-B BOE(All)'!$B$9:$AO$9,0))</f>
        <v>0</v>
      </c>
      <c r="AQ41" s="55">
        <f t="shared" si="49"/>
        <v>0</v>
      </c>
      <c r="AR41" s="54">
        <f>INDEX('NTM-B BOE(All)'!$B$10:$AO$84,MATCH($D41,'NTM-B BOE(All)'!$A$10:$A$84,0),MATCH(AS$11,'NTM-B BOE(All)'!$B$9:$AO$9,0))</f>
        <v>0</v>
      </c>
      <c r="AS41" s="55">
        <f t="shared" si="50"/>
        <v>0</v>
      </c>
      <c r="AT41" s="54">
        <f>INDEX('NTM-B BOE(All)'!$B$10:$AO$84,MATCH($D41,'NTM-B BOE(All)'!$A$10:$A$84,0),MATCH(AU$11,'NTM-B BOE(All)'!$B$9:$AO$9,0))</f>
        <v>0</v>
      </c>
      <c r="AU41" s="55">
        <f t="shared" si="51"/>
        <v>0</v>
      </c>
      <c r="AV41" s="54">
        <f>INDEX('NTM-B BOE(All)'!$B$10:$AO$84,MATCH($D41,'NTM-B BOE(All)'!$A$10:$A$84,0),MATCH(AW$11,'NTM-B BOE(All)'!$B$9:$AO$9,0))</f>
        <v>0</v>
      </c>
      <c r="AW41" s="55">
        <f t="shared" si="52"/>
        <v>0</v>
      </c>
      <c r="AX41" s="54">
        <f>INDEX('NTM-B BOE(All)'!$B$10:$AO$84,MATCH($D41,'NTM-B BOE(All)'!$A$10:$A$84,0),MATCH(AY$11,'NTM-B BOE(All)'!$B$9:$AO$9,0))</f>
        <v>0</v>
      </c>
      <c r="AY41" s="55">
        <f t="shared" si="53"/>
        <v>0</v>
      </c>
      <c r="AZ41" s="54">
        <f>INDEX('NTM-B BOE(All)'!$B$10:$AO$84,MATCH($D41,'NTM-B BOE(All)'!$A$10:$A$84,0),MATCH(BA$11,'NTM-B BOE(All)'!$B$9:$AO$9,0))</f>
        <v>0</v>
      </c>
      <c r="BA41" s="55">
        <f t="shared" si="54"/>
        <v>0</v>
      </c>
      <c r="BB41" s="54">
        <f>INDEX('NTM-B BOE(All)'!$B$10:$AO$84,MATCH($D41,'NTM-B BOE(All)'!$A$10:$A$84,0),MATCH(BC$11,'NTM-B BOE(All)'!$B$9:$AO$9,0))</f>
        <v>0</v>
      </c>
      <c r="BC41" s="55">
        <f t="shared" si="55"/>
        <v>0</v>
      </c>
      <c r="BD41" s="54">
        <f>INDEX('NTM-B BOE(All)'!$B$10:$AO$84,MATCH($D41,'NTM-B BOE(All)'!$A$10:$A$84,0),MATCH(BE$11,'NTM-B BOE(All)'!$B$9:$AO$9,0))</f>
        <v>220</v>
      </c>
      <c r="BE41" s="55">
        <f t="shared" si="56"/>
        <v>2684</v>
      </c>
      <c r="BF41" s="54">
        <f>INDEX('NTM-B BOE(All)'!$B$10:$AO$84,MATCH($D41,'NTM-B BOE(All)'!$A$10:$A$84,0),MATCH(BG$11,'NTM-B BOE(All)'!$B$9:$AO$9,0))</f>
        <v>0</v>
      </c>
      <c r="BG41" s="55">
        <f t="shared" si="57"/>
        <v>0</v>
      </c>
      <c r="BH41" s="54">
        <f>INDEX('NTM-B BOE(All)'!$B$10:$AO$84,MATCH($D41,'NTM-B BOE(All)'!$A$10:$A$84,0),MATCH(BI$11,'NTM-B BOE(All)'!$B$9:$AO$9,0))</f>
        <v>0</v>
      </c>
      <c r="BI41" s="55">
        <f t="shared" si="58"/>
        <v>0</v>
      </c>
      <c r="BJ41" s="54">
        <f>INDEX('NTM-B BOE(All)'!$B$10:$AO$84,MATCH($D41,'NTM-B BOE(All)'!$A$10:$A$84,0),MATCH(BK$11,'NTM-B BOE(All)'!$B$9:$AO$9,0))</f>
        <v>0</v>
      </c>
      <c r="BK41" s="55">
        <f t="shared" si="59"/>
        <v>0</v>
      </c>
      <c r="BL41" s="54">
        <f>INDEX('NTM-B BOE(All)'!$B$10:$AO$84,MATCH($D41,'NTM-B BOE(All)'!$A$10:$A$84,0),MATCH(BM$11,'NTM-B BOE(All)'!$B$9:$AO$9,0))</f>
        <v>0</v>
      </c>
      <c r="BM41" s="55">
        <f t="shared" si="60"/>
        <v>0</v>
      </c>
      <c r="BN41" s="54">
        <f>INDEX('NTM-B BOE(All)'!$B$10:$AO$84,MATCH($D41,'NTM-B BOE(All)'!$A$10:$A$84,0),MATCH(BO$11,'NTM-B BOE(All)'!$B$9:$AO$9,0))</f>
        <v>0</v>
      </c>
      <c r="BO41" s="55">
        <f t="shared" si="61"/>
        <v>0</v>
      </c>
      <c r="BP41" s="54">
        <f>INDEX('NTM-B BOE(All)'!$B$10:$AO$84,MATCH($D41,'NTM-B BOE(All)'!$A$10:$A$84,0),MATCH(BQ$11,'NTM-B BOE(All)'!$B$9:$AO$9,0))</f>
        <v>0</v>
      </c>
      <c r="BQ41" s="55">
        <f t="shared" si="62"/>
        <v>0</v>
      </c>
      <c r="BR41" s="54">
        <f>INDEX('NTM-B BOE(All)'!$B$10:$AO$84,MATCH($D41,'NTM-B BOE(All)'!$A$10:$A$84,0),MATCH(BS$11,'NTM-B BOE(All)'!$B$9:$AO$9,0))</f>
        <v>0</v>
      </c>
      <c r="BS41" s="55">
        <f t="shared" si="63"/>
        <v>0</v>
      </c>
      <c r="BT41" s="54">
        <f>INDEX('NTM-B BOE(All)'!$B$10:$AO$84,MATCH($D41,'NTM-B BOE(All)'!$A$10:$A$84,0),MATCH(BU$11,'NTM-B BOE(All)'!$B$9:$AO$9,0))</f>
        <v>0</v>
      </c>
      <c r="BU41" s="55">
        <f t="shared" si="64"/>
        <v>0</v>
      </c>
      <c r="BV41" s="54">
        <f>INDEX('NTM-B BOE(All)'!$B$10:$AO$84,MATCH($D41,'NTM-B BOE(All)'!$A$10:$A$84,0),MATCH(BW$11,'NTM-B BOE(All)'!$B$9:$AO$9,0))</f>
        <v>0</v>
      </c>
      <c r="BW41" s="55">
        <f t="shared" si="65"/>
        <v>0</v>
      </c>
      <c r="BX41" s="54">
        <f>INDEX('NTM-B BOE(All)'!$B$10:$AO$84,MATCH($D41,'NTM-B BOE(All)'!$A$10:$A$84,0),MATCH(BY$11,'NTM-B BOE(All)'!$B$9:$AO$9,0))</f>
        <v>0</v>
      </c>
      <c r="BY41" s="55">
        <f t="shared" si="66"/>
        <v>0</v>
      </c>
      <c r="BZ41" s="54">
        <f>INDEX('NTM-B BOE(All)'!$B$10:$AO$84,MATCH($D41,'NTM-B BOE(All)'!$A$10:$A$84,0),MATCH(CA$11,'NTM-B BOE(All)'!$B$9:$AO$9,0))</f>
        <v>0</v>
      </c>
      <c r="CA41" s="55">
        <f t="shared" si="67"/>
        <v>0</v>
      </c>
      <c r="CB41" s="54">
        <f>INDEX('NTM-B BOE(All)'!$B$10:$AO$84,MATCH($D41,'NTM-B BOE(All)'!$A$10:$A$84,0),MATCH(CC$11,'NTM-B BOE(All)'!$B$9:$AO$9,0))</f>
        <v>0</v>
      </c>
      <c r="CC41" s="55">
        <f t="shared" si="68"/>
        <v>0</v>
      </c>
      <c r="CD41" s="54">
        <f>INDEX('NTM-B BOE(All)'!$B$10:$AO$84,MATCH($D41,'NTM-B BOE(All)'!$A$10:$A$84,0),MATCH(CE$11,'NTM-B BOE(All)'!$B$9:$AO$9,0))</f>
        <v>0</v>
      </c>
      <c r="CE41" s="55">
        <f t="shared" si="69"/>
        <v>0</v>
      </c>
      <c r="CG41" s="41" t="str">
        <f t="shared" si="32"/>
        <v>1</v>
      </c>
    </row>
    <row r="42" spans="1:85">
      <c r="D42" s="1">
        <f t="shared" si="33"/>
        <v>24</v>
      </c>
      <c r="E42" s="56" t="s">
        <v>96</v>
      </c>
      <c r="F42" s="12" t="s">
        <v>93</v>
      </c>
      <c r="G42" s="1" t="str">
        <f>VLOOKUP($D42,'NTM-B BOE(All)'!$A$9:$AO$84,5,FALSE)</f>
        <v>Govt_Sub</v>
      </c>
      <c r="H42" s="1" t="str">
        <f>VLOOKUP($D42,'NTM-B BOE(All)'!$A$9:$AO$84,4,FALSE)</f>
        <v>LocalNational</v>
      </c>
      <c r="I42" s="1"/>
      <c r="J42" s="1"/>
      <c r="K42" s="57"/>
      <c r="L42" s="60">
        <v>12</v>
      </c>
      <c r="M42" s="59">
        <f t="shared" si="34"/>
        <v>12.2</v>
      </c>
      <c r="N42" s="54">
        <f t="shared" si="35"/>
        <v>220</v>
      </c>
      <c r="O42" s="55">
        <f t="shared" si="35"/>
        <v>2684</v>
      </c>
      <c r="P42" s="54">
        <f>INDEX('NTM-B BOE(All)'!$B$10:$AO$84,MATCH($D42,'NTM-B BOE(All)'!$A$10:$A$84,0),MATCH(Q$11,'NTM-B BOE(All)'!$B$9:$AO$9,0))</f>
        <v>0</v>
      </c>
      <c r="Q42" s="55">
        <f t="shared" si="36"/>
        <v>0</v>
      </c>
      <c r="R42" s="54">
        <f>INDEX('NTM-B BOE(All)'!$B$10:$AO$84,MATCH($D42,'NTM-B BOE(All)'!$A$10:$A$84,0),MATCH(S$11,'NTM-B BOE(All)'!$B$9:$AO$9,0))</f>
        <v>0</v>
      </c>
      <c r="S42" s="55">
        <f t="shared" si="37"/>
        <v>0</v>
      </c>
      <c r="T42" s="54">
        <f>INDEX('NTM-B BOE(All)'!$B$10:$AO$84,MATCH($D42,'NTM-B BOE(All)'!$A$10:$A$84,0),MATCH(U$11,'NTM-B BOE(All)'!$B$9:$AO$9,0))</f>
        <v>0</v>
      </c>
      <c r="U42" s="55">
        <f t="shared" si="38"/>
        <v>0</v>
      </c>
      <c r="V42" s="54">
        <f>INDEX('NTM-B BOE(All)'!$B$10:$AO$84,MATCH($D42,'NTM-B BOE(All)'!$A$10:$A$84,0),MATCH(W$11,'NTM-B BOE(All)'!$B$9:$AO$9,0))</f>
        <v>0</v>
      </c>
      <c r="W42" s="55">
        <f t="shared" si="39"/>
        <v>0</v>
      </c>
      <c r="X42" s="54">
        <f>INDEX('NTM-B BOE(All)'!$B$10:$AO$84,MATCH($D42,'NTM-B BOE(All)'!$A$10:$A$84,0),MATCH(Y$11,'NTM-B BOE(All)'!$B$9:$AO$9,0))</f>
        <v>0</v>
      </c>
      <c r="Y42" s="55">
        <f t="shared" si="40"/>
        <v>0</v>
      </c>
      <c r="Z42" s="54">
        <f>INDEX('NTM-B BOE(All)'!$B$10:$AO$84,MATCH($D42,'NTM-B BOE(All)'!$A$10:$A$84,0),MATCH(AA$11,'NTM-B BOE(All)'!$B$9:$AO$9,0))</f>
        <v>0</v>
      </c>
      <c r="AA42" s="55">
        <f t="shared" si="41"/>
        <v>0</v>
      </c>
      <c r="AB42" s="54">
        <f>INDEX('NTM-B BOE(All)'!$B$10:$AO$84,MATCH($D42,'NTM-B BOE(All)'!$A$10:$A$84,0),MATCH(AC$11,'NTM-B BOE(All)'!$B$9:$AO$9,0))</f>
        <v>0</v>
      </c>
      <c r="AC42" s="55">
        <f t="shared" si="42"/>
        <v>0</v>
      </c>
      <c r="AD42" s="54">
        <f>INDEX('NTM-B BOE(All)'!$B$10:$AO$84,MATCH($D42,'NTM-B BOE(All)'!$A$10:$A$84,0),MATCH(AE$11,'NTM-B BOE(All)'!$B$9:$AO$9,0))</f>
        <v>0</v>
      </c>
      <c r="AE42" s="55">
        <f t="shared" si="43"/>
        <v>0</v>
      </c>
      <c r="AF42" s="54">
        <f>INDEX('NTM-B BOE(All)'!$B$10:$AO$84,MATCH($D42,'NTM-B BOE(All)'!$A$10:$A$84,0),MATCH(AG$11,'NTM-B BOE(All)'!$B$9:$AO$9,0))</f>
        <v>0</v>
      </c>
      <c r="AG42" s="55">
        <f t="shared" si="44"/>
        <v>0</v>
      </c>
      <c r="AH42" s="54">
        <f>INDEX('NTM-B BOE(All)'!$B$10:$AO$84,MATCH($D42,'NTM-B BOE(All)'!$A$10:$A$84,0),MATCH(AI$11,'NTM-B BOE(All)'!$B$9:$AO$9,0))</f>
        <v>0</v>
      </c>
      <c r="AI42" s="55">
        <f t="shared" si="45"/>
        <v>0</v>
      </c>
      <c r="AJ42" s="54">
        <f>INDEX('NTM-B BOE(All)'!$B$10:$AO$84,MATCH($D42,'NTM-B BOE(All)'!$A$10:$A$84,0),MATCH(AK$11,'NTM-B BOE(All)'!$B$9:$AO$9,0))</f>
        <v>0</v>
      </c>
      <c r="AK42" s="55">
        <f t="shared" si="46"/>
        <v>0</v>
      </c>
      <c r="AL42" s="54">
        <f>INDEX('NTM-B BOE(All)'!$B$10:$AO$84,MATCH($D42,'NTM-B BOE(All)'!$A$10:$A$84,0),MATCH(AM$11,'NTM-B BOE(All)'!$B$9:$AO$9,0))</f>
        <v>0</v>
      </c>
      <c r="AM42" s="55">
        <f t="shared" si="47"/>
        <v>0</v>
      </c>
      <c r="AN42" s="54">
        <f>INDEX('NTM-B BOE(All)'!$B$10:$AO$84,MATCH($D42,'NTM-B BOE(All)'!$A$10:$A$84,0),MATCH(AO$11,'NTM-B BOE(All)'!$B$9:$AO$9,0))</f>
        <v>0</v>
      </c>
      <c r="AO42" s="55">
        <f t="shared" si="48"/>
        <v>0</v>
      </c>
      <c r="AP42" s="54">
        <f>INDEX('NTM-B BOE(All)'!$B$10:$AO$84,MATCH($D42,'NTM-B BOE(All)'!$A$10:$A$84,0),MATCH(AQ$11,'NTM-B BOE(All)'!$B$9:$AO$9,0))</f>
        <v>0</v>
      </c>
      <c r="AQ42" s="55">
        <f t="shared" si="49"/>
        <v>0</v>
      </c>
      <c r="AR42" s="54">
        <f>INDEX('NTM-B BOE(All)'!$B$10:$AO$84,MATCH($D42,'NTM-B BOE(All)'!$A$10:$A$84,0),MATCH(AS$11,'NTM-B BOE(All)'!$B$9:$AO$9,0))</f>
        <v>0</v>
      </c>
      <c r="AS42" s="55">
        <f t="shared" si="50"/>
        <v>0</v>
      </c>
      <c r="AT42" s="54">
        <f>INDEX('NTM-B BOE(All)'!$B$10:$AO$84,MATCH($D42,'NTM-B BOE(All)'!$A$10:$A$84,0),MATCH(AU$11,'NTM-B BOE(All)'!$B$9:$AO$9,0))</f>
        <v>0</v>
      </c>
      <c r="AU42" s="55">
        <f t="shared" si="51"/>
        <v>0</v>
      </c>
      <c r="AV42" s="54">
        <f>INDEX('NTM-B BOE(All)'!$B$10:$AO$84,MATCH($D42,'NTM-B BOE(All)'!$A$10:$A$84,0),MATCH(AW$11,'NTM-B BOE(All)'!$B$9:$AO$9,0))</f>
        <v>0</v>
      </c>
      <c r="AW42" s="55">
        <f t="shared" si="52"/>
        <v>0</v>
      </c>
      <c r="AX42" s="54">
        <f>INDEX('NTM-B BOE(All)'!$B$10:$AO$84,MATCH($D42,'NTM-B BOE(All)'!$A$10:$A$84,0),MATCH(AY$11,'NTM-B BOE(All)'!$B$9:$AO$9,0))</f>
        <v>0</v>
      </c>
      <c r="AY42" s="55">
        <f t="shared" si="53"/>
        <v>0</v>
      </c>
      <c r="AZ42" s="54">
        <f>INDEX('NTM-B BOE(All)'!$B$10:$AO$84,MATCH($D42,'NTM-B BOE(All)'!$A$10:$A$84,0),MATCH(BA$11,'NTM-B BOE(All)'!$B$9:$AO$9,0))</f>
        <v>0</v>
      </c>
      <c r="BA42" s="55">
        <f t="shared" si="54"/>
        <v>0</v>
      </c>
      <c r="BB42" s="54">
        <f>INDEX('NTM-B BOE(All)'!$B$10:$AO$84,MATCH($D42,'NTM-B BOE(All)'!$A$10:$A$84,0),MATCH(BC$11,'NTM-B BOE(All)'!$B$9:$AO$9,0))</f>
        <v>0</v>
      </c>
      <c r="BC42" s="55">
        <f t="shared" si="55"/>
        <v>0</v>
      </c>
      <c r="BD42" s="54">
        <f>INDEX('NTM-B BOE(All)'!$B$10:$AO$84,MATCH($D42,'NTM-B BOE(All)'!$A$10:$A$84,0),MATCH(BE$11,'NTM-B BOE(All)'!$B$9:$AO$9,0))</f>
        <v>220</v>
      </c>
      <c r="BE42" s="55">
        <f t="shared" si="56"/>
        <v>2684</v>
      </c>
      <c r="BF42" s="54">
        <f>INDEX('NTM-B BOE(All)'!$B$10:$AO$84,MATCH($D42,'NTM-B BOE(All)'!$A$10:$A$84,0),MATCH(BG$11,'NTM-B BOE(All)'!$B$9:$AO$9,0))</f>
        <v>0</v>
      </c>
      <c r="BG42" s="55">
        <f t="shared" si="57"/>
        <v>0</v>
      </c>
      <c r="BH42" s="54">
        <f>INDEX('NTM-B BOE(All)'!$B$10:$AO$84,MATCH($D42,'NTM-B BOE(All)'!$A$10:$A$84,0),MATCH(BI$11,'NTM-B BOE(All)'!$B$9:$AO$9,0))</f>
        <v>0</v>
      </c>
      <c r="BI42" s="55">
        <f t="shared" si="58"/>
        <v>0</v>
      </c>
      <c r="BJ42" s="54">
        <f>INDEX('NTM-B BOE(All)'!$B$10:$AO$84,MATCH($D42,'NTM-B BOE(All)'!$A$10:$A$84,0),MATCH(BK$11,'NTM-B BOE(All)'!$B$9:$AO$9,0))</f>
        <v>0</v>
      </c>
      <c r="BK42" s="55">
        <f t="shared" si="59"/>
        <v>0</v>
      </c>
      <c r="BL42" s="54">
        <f>INDEX('NTM-B BOE(All)'!$B$10:$AO$84,MATCH($D42,'NTM-B BOE(All)'!$A$10:$A$84,0),MATCH(BM$11,'NTM-B BOE(All)'!$B$9:$AO$9,0))</f>
        <v>0</v>
      </c>
      <c r="BM42" s="55">
        <f t="shared" si="60"/>
        <v>0</v>
      </c>
      <c r="BN42" s="54">
        <f>INDEX('NTM-B BOE(All)'!$B$10:$AO$84,MATCH($D42,'NTM-B BOE(All)'!$A$10:$A$84,0),MATCH(BO$11,'NTM-B BOE(All)'!$B$9:$AO$9,0))</f>
        <v>0</v>
      </c>
      <c r="BO42" s="55">
        <f t="shared" si="61"/>
        <v>0</v>
      </c>
      <c r="BP42" s="54">
        <f>INDEX('NTM-B BOE(All)'!$B$10:$AO$84,MATCH($D42,'NTM-B BOE(All)'!$A$10:$A$84,0),MATCH(BQ$11,'NTM-B BOE(All)'!$B$9:$AO$9,0))</f>
        <v>0</v>
      </c>
      <c r="BQ42" s="55">
        <f t="shared" si="62"/>
        <v>0</v>
      </c>
      <c r="BR42" s="54">
        <f>INDEX('NTM-B BOE(All)'!$B$10:$AO$84,MATCH($D42,'NTM-B BOE(All)'!$A$10:$A$84,0),MATCH(BS$11,'NTM-B BOE(All)'!$B$9:$AO$9,0))</f>
        <v>0</v>
      </c>
      <c r="BS42" s="55">
        <f t="shared" si="63"/>
        <v>0</v>
      </c>
      <c r="BT42" s="54">
        <f>INDEX('NTM-B BOE(All)'!$B$10:$AO$84,MATCH($D42,'NTM-B BOE(All)'!$A$10:$A$84,0),MATCH(BU$11,'NTM-B BOE(All)'!$B$9:$AO$9,0))</f>
        <v>0</v>
      </c>
      <c r="BU42" s="55">
        <f t="shared" si="64"/>
        <v>0</v>
      </c>
      <c r="BV42" s="54">
        <f>INDEX('NTM-B BOE(All)'!$B$10:$AO$84,MATCH($D42,'NTM-B BOE(All)'!$A$10:$A$84,0),MATCH(BW$11,'NTM-B BOE(All)'!$B$9:$AO$9,0))</f>
        <v>0</v>
      </c>
      <c r="BW42" s="55">
        <f t="shared" si="65"/>
        <v>0</v>
      </c>
      <c r="BX42" s="54">
        <f>INDEX('NTM-B BOE(All)'!$B$10:$AO$84,MATCH($D42,'NTM-B BOE(All)'!$A$10:$A$84,0),MATCH(BY$11,'NTM-B BOE(All)'!$B$9:$AO$9,0))</f>
        <v>0</v>
      </c>
      <c r="BY42" s="55">
        <f t="shared" si="66"/>
        <v>0</v>
      </c>
      <c r="BZ42" s="54">
        <f>INDEX('NTM-B BOE(All)'!$B$10:$AO$84,MATCH($D42,'NTM-B BOE(All)'!$A$10:$A$84,0),MATCH(CA$11,'NTM-B BOE(All)'!$B$9:$AO$9,0))</f>
        <v>0</v>
      </c>
      <c r="CA42" s="55">
        <f t="shared" si="67"/>
        <v>0</v>
      </c>
      <c r="CB42" s="54">
        <f>INDEX('NTM-B BOE(All)'!$B$10:$AO$84,MATCH($D42,'NTM-B BOE(All)'!$A$10:$A$84,0),MATCH(CC$11,'NTM-B BOE(All)'!$B$9:$AO$9,0))</f>
        <v>0</v>
      </c>
      <c r="CC42" s="55">
        <f t="shared" si="68"/>
        <v>0</v>
      </c>
      <c r="CD42" s="54">
        <f>INDEX('NTM-B BOE(All)'!$B$10:$AO$84,MATCH($D42,'NTM-B BOE(All)'!$A$10:$A$84,0),MATCH(CE$11,'NTM-B BOE(All)'!$B$9:$AO$9,0))</f>
        <v>0</v>
      </c>
      <c r="CE42" s="55">
        <f t="shared" si="69"/>
        <v>0</v>
      </c>
      <c r="CG42" s="41" t="str">
        <f t="shared" si="32"/>
        <v>1</v>
      </c>
    </row>
    <row r="43" spans="1:85">
      <c r="D43" s="1">
        <f t="shared" si="33"/>
        <v>25</v>
      </c>
      <c r="E43" s="56" t="s">
        <v>97</v>
      </c>
      <c r="F43" s="12">
        <v>0</v>
      </c>
      <c r="G43" s="1" t="str">
        <f>VLOOKUP($D43,'NTM-B BOE(All)'!$A$9:$AO$84,5,FALSE)</f>
        <v>Govt</v>
      </c>
      <c r="H43" s="1" t="str">
        <f>VLOOKUP($D43,'NTM-B BOE(All)'!$A$9:$AO$84,4,FALSE)</f>
        <v>ManTech</v>
      </c>
      <c r="I43" s="1"/>
      <c r="J43" s="1"/>
      <c r="K43" s="57"/>
      <c r="L43" s="60">
        <v>0</v>
      </c>
      <c r="M43" s="59">
        <f t="shared" si="34"/>
        <v>0</v>
      </c>
      <c r="N43" s="54">
        <f t="shared" si="35"/>
        <v>0</v>
      </c>
      <c r="O43" s="55">
        <f t="shared" si="35"/>
        <v>0</v>
      </c>
      <c r="P43" s="54">
        <f>INDEX('NTM-B BOE(All)'!$B$10:$AO$84,MATCH($D43,'NTM-B BOE(All)'!$A$10:$A$84,0),MATCH(Q$11,'NTM-B BOE(All)'!$B$9:$AO$9,0))</f>
        <v>0</v>
      </c>
      <c r="Q43" s="55">
        <f t="shared" si="36"/>
        <v>0</v>
      </c>
      <c r="R43" s="54">
        <f>INDEX('NTM-B BOE(All)'!$B$10:$AO$84,MATCH($D43,'NTM-B BOE(All)'!$A$10:$A$84,0),MATCH(S$11,'NTM-B BOE(All)'!$B$9:$AO$9,0))</f>
        <v>0</v>
      </c>
      <c r="S43" s="55">
        <f t="shared" si="37"/>
        <v>0</v>
      </c>
      <c r="T43" s="54">
        <f>INDEX('NTM-B BOE(All)'!$B$10:$AO$84,MATCH($D43,'NTM-B BOE(All)'!$A$10:$A$84,0),MATCH(U$11,'NTM-B BOE(All)'!$B$9:$AO$9,0))</f>
        <v>0</v>
      </c>
      <c r="U43" s="55">
        <f t="shared" si="38"/>
        <v>0</v>
      </c>
      <c r="V43" s="54">
        <f>INDEX('NTM-B BOE(All)'!$B$10:$AO$84,MATCH($D43,'NTM-B BOE(All)'!$A$10:$A$84,0),MATCH(W$11,'NTM-B BOE(All)'!$B$9:$AO$9,0))</f>
        <v>0</v>
      </c>
      <c r="W43" s="55">
        <f t="shared" si="39"/>
        <v>0</v>
      </c>
      <c r="X43" s="54">
        <f>INDEX('NTM-B BOE(All)'!$B$10:$AO$84,MATCH($D43,'NTM-B BOE(All)'!$A$10:$A$84,0),MATCH(Y$11,'NTM-B BOE(All)'!$B$9:$AO$9,0))</f>
        <v>0</v>
      </c>
      <c r="Y43" s="55">
        <f t="shared" si="40"/>
        <v>0</v>
      </c>
      <c r="Z43" s="54">
        <f>INDEX('NTM-B BOE(All)'!$B$10:$AO$84,MATCH($D43,'NTM-B BOE(All)'!$A$10:$A$84,0),MATCH(AA$11,'NTM-B BOE(All)'!$B$9:$AO$9,0))</f>
        <v>0</v>
      </c>
      <c r="AA43" s="55">
        <f t="shared" si="41"/>
        <v>0</v>
      </c>
      <c r="AB43" s="54">
        <f>INDEX('NTM-B BOE(All)'!$B$10:$AO$84,MATCH($D43,'NTM-B BOE(All)'!$A$10:$A$84,0),MATCH(AC$11,'NTM-B BOE(All)'!$B$9:$AO$9,0))</f>
        <v>0</v>
      </c>
      <c r="AC43" s="55">
        <f t="shared" si="42"/>
        <v>0</v>
      </c>
      <c r="AD43" s="54">
        <f>INDEX('NTM-B BOE(All)'!$B$10:$AO$84,MATCH($D43,'NTM-B BOE(All)'!$A$10:$A$84,0),MATCH(AE$11,'NTM-B BOE(All)'!$B$9:$AO$9,0))</f>
        <v>0</v>
      </c>
      <c r="AE43" s="55">
        <f t="shared" si="43"/>
        <v>0</v>
      </c>
      <c r="AF43" s="54">
        <f>INDEX('NTM-B BOE(All)'!$B$10:$AO$84,MATCH($D43,'NTM-B BOE(All)'!$A$10:$A$84,0),MATCH(AG$11,'NTM-B BOE(All)'!$B$9:$AO$9,0))</f>
        <v>0</v>
      </c>
      <c r="AG43" s="55">
        <f t="shared" si="44"/>
        <v>0</v>
      </c>
      <c r="AH43" s="54">
        <f>INDEX('NTM-B BOE(All)'!$B$10:$AO$84,MATCH($D43,'NTM-B BOE(All)'!$A$10:$A$84,0),MATCH(AI$11,'NTM-B BOE(All)'!$B$9:$AO$9,0))</f>
        <v>0</v>
      </c>
      <c r="AI43" s="55">
        <f t="shared" si="45"/>
        <v>0</v>
      </c>
      <c r="AJ43" s="54">
        <f>INDEX('NTM-B BOE(All)'!$B$10:$AO$84,MATCH($D43,'NTM-B BOE(All)'!$A$10:$A$84,0),MATCH(AK$11,'NTM-B BOE(All)'!$B$9:$AO$9,0))</f>
        <v>0</v>
      </c>
      <c r="AK43" s="55">
        <f t="shared" si="46"/>
        <v>0</v>
      </c>
      <c r="AL43" s="54">
        <f>INDEX('NTM-B BOE(All)'!$B$10:$AO$84,MATCH($D43,'NTM-B BOE(All)'!$A$10:$A$84,0),MATCH(AM$11,'NTM-B BOE(All)'!$B$9:$AO$9,0))</f>
        <v>0</v>
      </c>
      <c r="AM43" s="55">
        <f t="shared" si="47"/>
        <v>0</v>
      </c>
      <c r="AN43" s="54">
        <f>INDEX('NTM-B BOE(All)'!$B$10:$AO$84,MATCH($D43,'NTM-B BOE(All)'!$A$10:$A$84,0),MATCH(AO$11,'NTM-B BOE(All)'!$B$9:$AO$9,0))</f>
        <v>0</v>
      </c>
      <c r="AO43" s="55">
        <f t="shared" si="48"/>
        <v>0</v>
      </c>
      <c r="AP43" s="54">
        <f>INDEX('NTM-B BOE(All)'!$B$10:$AO$84,MATCH($D43,'NTM-B BOE(All)'!$A$10:$A$84,0),MATCH(AQ$11,'NTM-B BOE(All)'!$B$9:$AO$9,0))</f>
        <v>0</v>
      </c>
      <c r="AQ43" s="55">
        <f t="shared" si="49"/>
        <v>0</v>
      </c>
      <c r="AR43" s="54">
        <f>INDEX('NTM-B BOE(All)'!$B$10:$AO$84,MATCH($D43,'NTM-B BOE(All)'!$A$10:$A$84,0),MATCH(AS$11,'NTM-B BOE(All)'!$B$9:$AO$9,0))</f>
        <v>0</v>
      </c>
      <c r="AS43" s="55">
        <f t="shared" si="50"/>
        <v>0</v>
      </c>
      <c r="AT43" s="54">
        <f>INDEX('NTM-B BOE(All)'!$B$10:$AO$84,MATCH($D43,'NTM-B BOE(All)'!$A$10:$A$84,0),MATCH(AU$11,'NTM-B BOE(All)'!$B$9:$AO$9,0))</f>
        <v>0</v>
      </c>
      <c r="AU43" s="55">
        <f t="shared" si="51"/>
        <v>0</v>
      </c>
      <c r="AV43" s="54">
        <f>INDEX('NTM-B BOE(All)'!$B$10:$AO$84,MATCH($D43,'NTM-B BOE(All)'!$A$10:$A$84,0),MATCH(AW$11,'NTM-B BOE(All)'!$B$9:$AO$9,0))</f>
        <v>0</v>
      </c>
      <c r="AW43" s="55">
        <f t="shared" si="52"/>
        <v>0</v>
      </c>
      <c r="AX43" s="54">
        <f>INDEX('NTM-B BOE(All)'!$B$10:$AO$84,MATCH($D43,'NTM-B BOE(All)'!$A$10:$A$84,0),MATCH(AY$11,'NTM-B BOE(All)'!$B$9:$AO$9,0))</f>
        <v>0</v>
      </c>
      <c r="AY43" s="55">
        <f t="shared" si="53"/>
        <v>0</v>
      </c>
      <c r="AZ43" s="54">
        <f>INDEX('NTM-B BOE(All)'!$B$10:$AO$84,MATCH($D43,'NTM-B BOE(All)'!$A$10:$A$84,0),MATCH(BA$11,'NTM-B BOE(All)'!$B$9:$AO$9,0))</f>
        <v>0</v>
      </c>
      <c r="BA43" s="55">
        <f t="shared" si="54"/>
        <v>0</v>
      </c>
      <c r="BB43" s="54">
        <f>INDEX('NTM-B BOE(All)'!$B$10:$AO$84,MATCH($D43,'NTM-B BOE(All)'!$A$10:$A$84,0),MATCH(BC$11,'NTM-B BOE(All)'!$B$9:$AO$9,0))</f>
        <v>0</v>
      </c>
      <c r="BC43" s="55">
        <f t="shared" si="55"/>
        <v>0</v>
      </c>
      <c r="BD43" s="54">
        <f>INDEX('NTM-B BOE(All)'!$B$10:$AO$84,MATCH($D43,'NTM-B BOE(All)'!$A$10:$A$84,0),MATCH(BE$11,'NTM-B BOE(All)'!$B$9:$AO$9,0))</f>
        <v>0</v>
      </c>
      <c r="BE43" s="55">
        <f t="shared" si="56"/>
        <v>0</v>
      </c>
      <c r="BF43" s="54">
        <f>INDEX('NTM-B BOE(All)'!$B$10:$AO$84,MATCH($D43,'NTM-B BOE(All)'!$A$10:$A$84,0),MATCH(BG$11,'NTM-B BOE(All)'!$B$9:$AO$9,0))</f>
        <v>0</v>
      </c>
      <c r="BG43" s="55">
        <f t="shared" si="57"/>
        <v>0</v>
      </c>
      <c r="BH43" s="54">
        <f>INDEX('NTM-B BOE(All)'!$B$10:$AO$84,MATCH($D43,'NTM-B BOE(All)'!$A$10:$A$84,0),MATCH(BI$11,'NTM-B BOE(All)'!$B$9:$AO$9,0))</f>
        <v>0</v>
      </c>
      <c r="BI43" s="55">
        <f t="shared" si="58"/>
        <v>0</v>
      </c>
      <c r="BJ43" s="54">
        <f>INDEX('NTM-B BOE(All)'!$B$10:$AO$84,MATCH($D43,'NTM-B BOE(All)'!$A$10:$A$84,0),MATCH(BK$11,'NTM-B BOE(All)'!$B$9:$AO$9,0))</f>
        <v>0</v>
      </c>
      <c r="BK43" s="55">
        <f t="shared" si="59"/>
        <v>0</v>
      </c>
      <c r="BL43" s="54">
        <f>INDEX('NTM-B BOE(All)'!$B$10:$AO$84,MATCH($D43,'NTM-B BOE(All)'!$A$10:$A$84,0),MATCH(BM$11,'NTM-B BOE(All)'!$B$9:$AO$9,0))</f>
        <v>0</v>
      </c>
      <c r="BM43" s="55">
        <f t="shared" si="60"/>
        <v>0</v>
      </c>
      <c r="BN43" s="54">
        <f>INDEX('NTM-B BOE(All)'!$B$10:$AO$84,MATCH($D43,'NTM-B BOE(All)'!$A$10:$A$84,0),MATCH(BO$11,'NTM-B BOE(All)'!$B$9:$AO$9,0))</f>
        <v>0</v>
      </c>
      <c r="BO43" s="55">
        <f t="shared" si="61"/>
        <v>0</v>
      </c>
      <c r="BP43" s="54">
        <f>INDEX('NTM-B BOE(All)'!$B$10:$AO$84,MATCH($D43,'NTM-B BOE(All)'!$A$10:$A$84,0),MATCH(BQ$11,'NTM-B BOE(All)'!$B$9:$AO$9,0))</f>
        <v>0</v>
      </c>
      <c r="BQ43" s="55">
        <f t="shared" si="62"/>
        <v>0</v>
      </c>
      <c r="BR43" s="54">
        <f>INDEX('NTM-B BOE(All)'!$B$10:$AO$84,MATCH($D43,'NTM-B BOE(All)'!$A$10:$A$84,0),MATCH(BS$11,'NTM-B BOE(All)'!$B$9:$AO$9,0))</f>
        <v>0</v>
      </c>
      <c r="BS43" s="55">
        <f t="shared" si="63"/>
        <v>0</v>
      </c>
      <c r="BT43" s="54">
        <f>INDEX('NTM-B BOE(All)'!$B$10:$AO$84,MATCH($D43,'NTM-B BOE(All)'!$A$10:$A$84,0),MATCH(BU$11,'NTM-B BOE(All)'!$B$9:$AO$9,0))</f>
        <v>0</v>
      </c>
      <c r="BU43" s="55">
        <f t="shared" si="64"/>
        <v>0</v>
      </c>
      <c r="BV43" s="54">
        <f>INDEX('NTM-B BOE(All)'!$B$10:$AO$84,MATCH($D43,'NTM-B BOE(All)'!$A$10:$A$84,0),MATCH(BW$11,'NTM-B BOE(All)'!$B$9:$AO$9,0))</f>
        <v>0</v>
      </c>
      <c r="BW43" s="55">
        <f t="shared" si="65"/>
        <v>0</v>
      </c>
      <c r="BX43" s="54">
        <f>INDEX('NTM-B BOE(All)'!$B$10:$AO$84,MATCH($D43,'NTM-B BOE(All)'!$A$10:$A$84,0),MATCH(BY$11,'NTM-B BOE(All)'!$B$9:$AO$9,0))</f>
        <v>0</v>
      </c>
      <c r="BY43" s="55">
        <f t="shared" si="66"/>
        <v>0</v>
      </c>
      <c r="BZ43" s="54">
        <f>INDEX('NTM-B BOE(All)'!$B$10:$AO$84,MATCH($D43,'NTM-B BOE(All)'!$A$10:$A$84,0),MATCH(CA$11,'NTM-B BOE(All)'!$B$9:$AO$9,0))</f>
        <v>0</v>
      </c>
      <c r="CA43" s="55">
        <f t="shared" si="67"/>
        <v>0</v>
      </c>
      <c r="CB43" s="54">
        <f>INDEX('NTM-B BOE(All)'!$B$10:$AO$84,MATCH($D43,'NTM-B BOE(All)'!$A$10:$A$84,0),MATCH(CC$11,'NTM-B BOE(All)'!$B$9:$AO$9,0))</f>
        <v>0</v>
      </c>
      <c r="CC43" s="55">
        <f t="shared" si="68"/>
        <v>0</v>
      </c>
      <c r="CD43" s="54">
        <f>INDEX('NTM-B BOE(All)'!$B$10:$AO$84,MATCH($D43,'NTM-B BOE(All)'!$A$10:$A$84,0),MATCH(CE$11,'NTM-B BOE(All)'!$B$9:$AO$9,0))</f>
        <v>0</v>
      </c>
      <c r="CE43" s="55">
        <f t="shared" si="69"/>
        <v>0</v>
      </c>
      <c r="CG43" s="41" t="str">
        <f t="shared" si="32"/>
        <v>0</v>
      </c>
    </row>
    <row r="44" spans="1:85">
      <c r="D44" s="1">
        <f t="shared" si="33"/>
        <v>26</v>
      </c>
      <c r="E44" s="56" t="s">
        <v>98</v>
      </c>
      <c r="F44" s="12">
        <v>0</v>
      </c>
      <c r="G44" s="1" t="str">
        <f>VLOOKUP($D44,'NTM-B BOE(All)'!$A$9:$AO$84,5,FALSE)</f>
        <v>Govt</v>
      </c>
      <c r="H44" s="1" t="str">
        <f>VLOOKUP($D44,'NTM-B BOE(All)'!$A$9:$AO$84,4,FALSE)</f>
        <v>ManTech</v>
      </c>
      <c r="I44" s="1"/>
      <c r="J44" s="1"/>
      <c r="K44" s="57"/>
      <c r="L44" s="60">
        <v>0</v>
      </c>
      <c r="M44" s="59">
        <f t="shared" si="34"/>
        <v>0</v>
      </c>
      <c r="N44" s="54">
        <f t="shared" si="35"/>
        <v>0</v>
      </c>
      <c r="O44" s="55">
        <f t="shared" si="35"/>
        <v>0</v>
      </c>
      <c r="P44" s="54">
        <f>INDEX('NTM-B BOE(All)'!$B$10:$AO$84,MATCH($D44,'NTM-B BOE(All)'!$A$10:$A$84,0),MATCH(Q$11,'NTM-B BOE(All)'!$B$9:$AO$9,0))</f>
        <v>0</v>
      </c>
      <c r="Q44" s="55">
        <f t="shared" si="36"/>
        <v>0</v>
      </c>
      <c r="R44" s="54">
        <f>INDEX('NTM-B BOE(All)'!$B$10:$AO$84,MATCH($D44,'NTM-B BOE(All)'!$A$10:$A$84,0),MATCH(S$11,'NTM-B BOE(All)'!$B$9:$AO$9,0))</f>
        <v>0</v>
      </c>
      <c r="S44" s="55">
        <f t="shared" si="37"/>
        <v>0</v>
      </c>
      <c r="T44" s="54">
        <f>INDEX('NTM-B BOE(All)'!$B$10:$AO$84,MATCH($D44,'NTM-B BOE(All)'!$A$10:$A$84,0),MATCH(U$11,'NTM-B BOE(All)'!$B$9:$AO$9,0))</f>
        <v>0</v>
      </c>
      <c r="U44" s="55">
        <f t="shared" si="38"/>
        <v>0</v>
      </c>
      <c r="V44" s="54">
        <f>INDEX('NTM-B BOE(All)'!$B$10:$AO$84,MATCH($D44,'NTM-B BOE(All)'!$A$10:$A$84,0),MATCH(W$11,'NTM-B BOE(All)'!$B$9:$AO$9,0))</f>
        <v>0</v>
      </c>
      <c r="W44" s="55">
        <f t="shared" si="39"/>
        <v>0</v>
      </c>
      <c r="X44" s="54">
        <f>INDEX('NTM-B BOE(All)'!$B$10:$AO$84,MATCH($D44,'NTM-B BOE(All)'!$A$10:$A$84,0),MATCH(Y$11,'NTM-B BOE(All)'!$B$9:$AO$9,0))</f>
        <v>0</v>
      </c>
      <c r="Y44" s="55">
        <f t="shared" si="40"/>
        <v>0</v>
      </c>
      <c r="Z44" s="54">
        <f>INDEX('NTM-B BOE(All)'!$B$10:$AO$84,MATCH($D44,'NTM-B BOE(All)'!$A$10:$A$84,0),MATCH(AA$11,'NTM-B BOE(All)'!$B$9:$AO$9,0))</f>
        <v>0</v>
      </c>
      <c r="AA44" s="55">
        <f t="shared" si="41"/>
        <v>0</v>
      </c>
      <c r="AB44" s="54">
        <f>INDEX('NTM-B BOE(All)'!$B$10:$AO$84,MATCH($D44,'NTM-B BOE(All)'!$A$10:$A$84,0),MATCH(AC$11,'NTM-B BOE(All)'!$B$9:$AO$9,0))</f>
        <v>0</v>
      </c>
      <c r="AC44" s="55">
        <f t="shared" si="42"/>
        <v>0</v>
      </c>
      <c r="AD44" s="54">
        <f>INDEX('NTM-B BOE(All)'!$B$10:$AO$84,MATCH($D44,'NTM-B BOE(All)'!$A$10:$A$84,0),MATCH(AE$11,'NTM-B BOE(All)'!$B$9:$AO$9,0))</f>
        <v>0</v>
      </c>
      <c r="AE44" s="55">
        <f t="shared" si="43"/>
        <v>0</v>
      </c>
      <c r="AF44" s="54">
        <f>INDEX('NTM-B BOE(All)'!$B$10:$AO$84,MATCH($D44,'NTM-B BOE(All)'!$A$10:$A$84,0),MATCH(AG$11,'NTM-B BOE(All)'!$B$9:$AO$9,0))</f>
        <v>0</v>
      </c>
      <c r="AG44" s="55">
        <f t="shared" si="44"/>
        <v>0</v>
      </c>
      <c r="AH44" s="54">
        <f>INDEX('NTM-B BOE(All)'!$B$10:$AO$84,MATCH($D44,'NTM-B BOE(All)'!$A$10:$A$84,0),MATCH(AI$11,'NTM-B BOE(All)'!$B$9:$AO$9,0))</f>
        <v>0</v>
      </c>
      <c r="AI44" s="55">
        <f t="shared" si="45"/>
        <v>0</v>
      </c>
      <c r="AJ44" s="54">
        <f>INDEX('NTM-B BOE(All)'!$B$10:$AO$84,MATCH($D44,'NTM-B BOE(All)'!$A$10:$A$84,0),MATCH(AK$11,'NTM-B BOE(All)'!$B$9:$AO$9,0))</f>
        <v>0</v>
      </c>
      <c r="AK44" s="55">
        <f t="shared" si="46"/>
        <v>0</v>
      </c>
      <c r="AL44" s="54">
        <f>INDEX('NTM-B BOE(All)'!$B$10:$AO$84,MATCH($D44,'NTM-B BOE(All)'!$A$10:$A$84,0),MATCH(AM$11,'NTM-B BOE(All)'!$B$9:$AO$9,0))</f>
        <v>0</v>
      </c>
      <c r="AM44" s="55">
        <f t="shared" si="47"/>
        <v>0</v>
      </c>
      <c r="AN44" s="54">
        <f>INDEX('NTM-B BOE(All)'!$B$10:$AO$84,MATCH($D44,'NTM-B BOE(All)'!$A$10:$A$84,0),MATCH(AO$11,'NTM-B BOE(All)'!$B$9:$AO$9,0))</f>
        <v>0</v>
      </c>
      <c r="AO44" s="55">
        <f t="shared" si="48"/>
        <v>0</v>
      </c>
      <c r="AP44" s="54">
        <f>INDEX('NTM-B BOE(All)'!$B$10:$AO$84,MATCH($D44,'NTM-B BOE(All)'!$A$10:$A$84,0),MATCH(AQ$11,'NTM-B BOE(All)'!$B$9:$AO$9,0))</f>
        <v>0</v>
      </c>
      <c r="AQ44" s="55">
        <f t="shared" si="49"/>
        <v>0</v>
      </c>
      <c r="AR44" s="54">
        <f>INDEX('NTM-B BOE(All)'!$B$10:$AO$84,MATCH($D44,'NTM-B BOE(All)'!$A$10:$A$84,0),MATCH(AS$11,'NTM-B BOE(All)'!$B$9:$AO$9,0))</f>
        <v>0</v>
      </c>
      <c r="AS44" s="55">
        <f t="shared" si="50"/>
        <v>0</v>
      </c>
      <c r="AT44" s="54">
        <f>INDEX('NTM-B BOE(All)'!$B$10:$AO$84,MATCH($D44,'NTM-B BOE(All)'!$A$10:$A$84,0),MATCH(AU$11,'NTM-B BOE(All)'!$B$9:$AO$9,0))</f>
        <v>0</v>
      </c>
      <c r="AU44" s="55">
        <f t="shared" si="51"/>
        <v>0</v>
      </c>
      <c r="AV44" s="54">
        <f>INDEX('NTM-B BOE(All)'!$B$10:$AO$84,MATCH($D44,'NTM-B BOE(All)'!$A$10:$A$84,0),MATCH(AW$11,'NTM-B BOE(All)'!$B$9:$AO$9,0))</f>
        <v>0</v>
      </c>
      <c r="AW44" s="55">
        <f t="shared" si="52"/>
        <v>0</v>
      </c>
      <c r="AX44" s="54">
        <f>INDEX('NTM-B BOE(All)'!$B$10:$AO$84,MATCH($D44,'NTM-B BOE(All)'!$A$10:$A$84,0),MATCH(AY$11,'NTM-B BOE(All)'!$B$9:$AO$9,0))</f>
        <v>0</v>
      </c>
      <c r="AY44" s="55">
        <f t="shared" si="53"/>
        <v>0</v>
      </c>
      <c r="AZ44" s="54">
        <f>INDEX('NTM-B BOE(All)'!$B$10:$AO$84,MATCH($D44,'NTM-B BOE(All)'!$A$10:$A$84,0),MATCH(BA$11,'NTM-B BOE(All)'!$B$9:$AO$9,0))</f>
        <v>0</v>
      </c>
      <c r="BA44" s="55">
        <f t="shared" si="54"/>
        <v>0</v>
      </c>
      <c r="BB44" s="54">
        <f>INDEX('NTM-B BOE(All)'!$B$10:$AO$84,MATCH($D44,'NTM-B BOE(All)'!$A$10:$A$84,0),MATCH(BC$11,'NTM-B BOE(All)'!$B$9:$AO$9,0))</f>
        <v>0</v>
      </c>
      <c r="BC44" s="55">
        <f t="shared" si="55"/>
        <v>0</v>
      </c>
      <c r="BD44" s="54">
        <f>INDEX('NTM-B BOE(All)'!$B$10:$AO$84,MATCH($D44,'NTM-B BOE(All)'!$A$10:$A$84,0),MATCH(BE$11,'NTM-B BOE(All)'!$B$9:$AO$9,0))</f>
        <v>0</v>
      </c>
      <c r="BE44" s="55">
        <f t="shared" si="56"/>
        <v>0</v>
      </c>
      <c r="BF44" s="54">
        <f>INDEX('NTM-B BOE(All)'!$B$10:$AO$84,MATCH($D44,'NTM-B BOE(All)'!$A$10:$A$84,0),MATCH(BG$11,'NTM-B BOE(All)'!$B$9:$AO$9,0))</f>
        <v>0</v>
      </c>
      <c r="BG44" s="55">
        <f t="shared" si="57"/>
        <v>0</v>
      </c>
      <c r="BH44" s="54">
        <f>INDEX('NTM-B BOE(All)'!$B$10:$AO$84,MATCH($D44,'NTM-B BOE(All)'!$A$10:$A$84,0),MATCH(BI$11,'NTM-B BOE(All)'!$B$9:$AO$9,0))</f>
        <v>0</v>
      </c>
      <c r="BI44" s="55">
        <f t="shared" si="58"/>
        <v>0</v>
      </c>
      <c r="BJ44" s="54">
        <f>INDEX('NTM-B BOE(All)'!$B$10:$AO$84,MATCH($D44,'NTM-B BOE(All)'!$A$10:$A$84,0),MATCH(BK$11,'NTM-B BOE(All)'!$B$9:$AO$9,0))</f>
        <v>0</v>
      </c>
      <c r="BK44" s="55">
        <f t="shared" si="59"/>
        <v>0</v>
      </c>
      <c r="BL44" s="54">
        <f>INDEX('NTM-B BOE(All)'!$B$10:$AO$84,MATCH($D44,'NTM-B BOE(All)'!$A$10:$A$84,0),MATCH(BM$11,'NTM-B BOE(All)'!$B$9:$AO$9,0))</f>
        <v>0</v>
      </c>
      <c r="BM44" s="55">
        <f t="shared" si="60"/>
        <v>0</v>
      </c>
      <c r="BN44" s="54">
        <f>INDEX('NTM-B BOE(All)'!$B$10:$AO$84,MATCH($D44,'NTM-B BOE(All)'!$A$10:$A$84,0),MATCH(BO$11,'NTM-B BOE(All)'!$B$9:$AO$9,0))</f>
        <v>0</v>
      </c>
      <c r="BO44" s="55">
        <f t="shared" si="61"/>
        <v>0</v>
      </c>
      <c r="BP44" s="54">
        <f>INDEX('NTM-B BOE(All)'!$B$10:$AO$84,MATCH($D44,'NTM-B BOE(All)'!$A$10:$A$84,0),MATCH(BQ$11,'NTM-B BOE(All)'!$B$9:$AO$9,0))</f>
        <v>0</v>
      </c>
      <c r="BQ44" s="55">
        <f t="shared" si="62"/>
        <v>0</v>
      </c>
      <c r="BR44" s="54">
        <f>INDEX('NTM-B BOE(All)'!$B$10:$AO$84,MATCH($D44,'NTM-B BOE(All)'!$A$10:$A$84,0),MATCH(BS$11,'NTM-B BOE(All)'!$B$9:$AO$9,0))</f>
        <v>0</v>
      </c>
      <c r="BS44" s="55">
        <f t="shared" si="63"/>
        <v>0</v>
      </c>
      <c r="BT44" s="54">
        <f>INDEX('NTM-B BOE(All)'!$B$10:$AO$84,MATCH($D44,'NTM-B BOE(All)'!$A$10:$A$84,0),MATCH(BU$11,'NTM-B BOE(All)'!$B$9:$AO$9,0))</f>
        <v>0</v>
      </c>
      <c r="BU44" s="55">
        <f t="shared" si="64"/>
        <v>0</v>
      </c>
      <c r="BV44" s="54">
        <f>INDEX('NTM-B BOE(All)'!$B$10:$AO$84,MATCH($D44,'NTM-B BOE(All)'!$A$10:$A$84,0),MATCH(BW$11,'NTM-B BOE(All)'!$B$9:$AO$9,0))</f>
        <v>0</v>
      </c>
      <c r="BW44" s="55">
        <f t="shared" si="65"/>
        <v>0</v>
      </c>
      <c r="BX44" s="54">
        <f>INDEX('NTM-B BOE(All)'!$B$10:$AO$84,MATCH($D44,'NTM-B BOE(All)'!$A$10:$A$84,0),MATCH(BY$11,'NTM-B BOE(All)'!$B$9:$AO$9,0))</f>
        <v>0</v>
      </c>
      <c r="BY44" s="55">
        <f t="shared" si="66"/>
        <v>0</v>
      </c>
      <c r="BZ44" s="54">
        <f>INDEX('NTM-B BOE(All)'!$B$10:$AO$84,MATCH($D44,'NTM-B BOE(All)'!$A$10:$A$84,0),MATCH(CA$11,'NTM-B BOE(All)'!$B$9:$AO$9,0))</f>
        <v>0</v>
      </c>
      <c r="CA44" s="55">
        <f t="shared" si="67"/>
        <v>0</v>
      </c>
      <c r="CB44" s="54">
        <f>INDEX('NTM-B BOE(All)'!$B$10:$AO$84,MATCH($D44,'NTM-B BOE(All)'!$A$10:$A$84,0),MATCH(CC$11,'NTM-B BOE(All)'!$B$9:$AO$9,0))</f>
        <v>0</v>
      </c>
      <c r="CC44" s="55">
        <f t="shared" si="68"/>
        <v>0</v>
      </c>
      <c r="CD44" s="54">
        <f>INDEX('NTM-B BOE(All)'!$B$10:$AO$84,MATCH($D44,'NTM-B BOE(All)'!$A$10:$A$84,0),MATCH(CE$11,'NTM-B BOE(All)'!$B$9:$AO$9,0))</f>
        <v>0</v>
      </c>
      <c r="CE44" s="55">
        <f t="shared" si="69"/>
        <v>0</v>
      </c>
      <c r="CG44" s="41" t="str">
        <f t="shared" si="32"/>
        <v>0</v>
      </c>
    </row>
    <row r="45" spans="1:85">
      <c r="D45" s="1">
        <f t="shared" si="33"/>
        <v>27</v>
      </c>
      <c r="E45" s="56" t="s">
        <v>99</v>
      </c>
      <c r="F45" s="12">
        <v>0</v>
      </c>
      <c r="G45" s="1" t="str">
        <f>VLOOKUP($D45,'NTM-B BOE(All)'!$A$9:$AO$84,5,FALSE)</f>
        <v>Govt</v>
      </c>
      <c r="H45" s="1" t="str">
        <f>VLOOKUP($D45,'NTM-B BOE(All)'!$A$9:$AO$84,4,FALSE)</f>
        <v>ManTech</v>
      </c>
      <c r="I45" s="1"/>
      <c r="J45" s="1"/>
      <c r="K45" s="57"/>
      <c r="L45" s="60">
        <v>0</v>
      </c>
      <c r="M45" s="59">
        <f t="shared" si="34"/>
        <v>0</v>
      </c>
      <c r="N45" s="54">
        <f t="shared" si="35"/>
        <v>0</v>
      </c>
      <c r="O45" s="55">
        <f t="shared" si="35"/>
        <v>0</v>
      </c>
      <c r="P45" s="54">
        <f>INDEX('NTM-B BOE(All)'!$B$10:$AO$84,MATCH($D45,'NTM-B BOE(All)'!$A$10:$A$84,0),MATCH(Q$11,'NTM-B BOE(All)'!$B$9:$AO$9,0))</f>
        <v>0</v>
      </c>
      <c r="Q45" s="55">
        <f t="shared" si="36"/>
        <v>0</v>
      </c>
      <c r="R45" s="54">
        <f>INDEX('NTM-B BOE(All)'!$B$10:$AO$84,MATCH($D45,'NTM-B BOE(All)'!$A$10:$A$84,0),MATCH(S$11,'NTM-B BOE(All)'!$B$9:$AO$9,0))</f>
        <v>0</v>
      </c>
      <c r="S45" s="55">
        <f t="shared" si="37"/>
        <v>0</v>
      </c>
      <c r="T45" s="54">
        <f>INDEX('NTM-B BOE(All)'!$B$10:$AO$84,MATCH($D45,'NTM-B BOE(All)'!$A$10:$A$84,0),MATCH(U$11,'NTM-B BOE(All)'!$B$9:$AO$9,0))</f>
        <v>0</v>
      </c>
      <c r="U45" s="55">
        <f t="shared" si="38"/>
        <v>0</v>
      </c>
      <c r="V45" s="54">
        <f>INDEX('NTM-B BOE(All)'!$B$10:$AO$84,MATCH($D45,'NTM-B BOE(All)'!$A$10:$A$84,0),MATCH(W$11,'NTM-B BOE(All)'!$B$9:$AO$9,0))</f>
        <v>0</v>
      </c>
      <c r="W45" s="55">
        <f t="shared" si="39"/>
        <v>0</v>
      </c>
      <c r="X45" s="54">
        <f>INDEX('NTM-B BOE(All)'!$B$10:$AO$84,MATCH($D45,'NTM-B BOE(All)'!$A$10:$A$84,0),MATCH(Y$11,'NTM-B BOE(All)'!$B$9:$AO$9,0))</f>
        <v>0</v>
      </c>
      <c r="Y45" s="55">
        <f t="shared" si="40"/>
        <v>0</v>
      </c>
      <c r="Z45" s="54">
        <f>INDEX('NTM-B BOE(All)'!$B$10:$AO$84,MATCH($D45,'NTM-B BOE(All)'!$A$10:$A$84,0),MATCH(AA$11,'NTM-B BOE(All)'!$B$9:$AO$9,0))</f>
        <v>0</v>
      </c>
      <c r="AA45" s="55">
        <f t="shared" si="41"/>
        <v>0</v>
      </c>
      <c r="AB45" s="54">
        <f>INDEX('NTM-B BOE(All)'!$B$10:$AO$84,MATCH($D45,'NTM-B BOE(All)'!$A$10:$A$84,0),MATCH(AC$11,'NTM-B BOE(All)'!$B$9:$AO$9,0))</f>
        <v>0</v>
      </c>
      <c r="AC45" s="55">
        <f t="shared" si="42"/>
        <v>0</v>
      </c>
      <c r="AD45" s="54">
        <f>INDEX('NTM-B BOE(All)'!$B$10:$AO$84,MATCH($D45,'NTM-B BOE(All)'!$A$10:$A$84,0),MATCH(AE$11,'NTM-B BOE(All)'!$B$9:$AO$9,0))</f>
        <v>0</v>
      </c>
      <c r="AE45" s="55">
        <f t="shared" si="43"/>
        <v>0</v>
      </c>
      <c r="AF45" s="54">
        <f>INDEX('NTM-B BOE(All)'!$B$10:$AO$84,MATCH($D45,'NTM-B BOE(All)'!$A$10:$A$84,0),MATCH(AG$11,'NTM-B BOE(All)'!$B$9:$AO$9,0))</f>
        <v>0</v>
      </c>
      <c r="AG45" s="55">
        <f t="shared" si="44"/>
        <v>0</v>
      </c>
      <c r="AH45" s="54">
        <f>INDEX('NTM-B BOE(All)'!$B$10:$AO$84,MATCH($D45,'NTM-B BOE(All)'!$A$10:$A$84,0),MATCH(AI$11,'NTM-B BOE(All)'!$B$9:$AO$9,0))</f>
        <v>0</v>
      </c>
      <c r="AI45" s="55">
        <f t="shared" si="45"/>
        <v>0</v>
      </c>
      <c r="AJ45" s="54">
        <f>INDEX('NTM-B BOE(All)'!$B$10:$AO$84,MATCH($D45,'NTM-B BOE(All)'!$A$10:$A$84,0),MATCH(AK$11,'NTM-B BOE(All)'!$B$9:$AO$9,0))</f>
        <v>0</v>
      </c>
      <c r="AK45" s="55">
        <f t="shared" si="46"/>
        <v>0</v>
      </c>
      <c r="AL45" s="54">
        <f>INDEX('NTM-B BOE(All)'!$B$10:$AO$84,MATCH($D45,'NTM-B BOE(All)'!$A$10:$A$84,0),MATCH(AM$11,'NTM-B BOE(All)'!$B$9:$AO$9,0))</f>
        <v>0</v>
      </c>
      <c r="AM45" s="55">
        <f t="shared" si="47"/>
        <v>0</v>
      </c>
      <c r="AN45" s="54">
        <f>INDEX('NTM-B BOE(All)'!$B$10:$AO$84,MATCH($D45,'NTM-B BOE(All)'!$A$10:$A$84,0),MATCH(AO$11,'NTM-B BOE(All)'!$B$9:$AO$9,0))</f>
        <v>0</v>
      </c>
      <c r="AO45" s="55">
        <f t="shared" si="48"/>
        <v>0</v>
      </c>
      <c r="AP45" s="54">
        <f>INDEX('NTM-B BOE(All)'!$B$10:$AO$84,MATCH($D45,'NTM-B BOE(All)'!$A$10:$A$84,0),MATCH(AQ$11,'NTM-B BOE(All)'!$B$9:$AO$9,0))</f>
        <v>0</v>
      </c>
      <c r="AQ45" s="55">
        <f t="shared" si="49"/>
        <v>0</v>
      </c>
      <c r="AR45" s="54">
        <f>INDEX('NTM-B BOE(All)'!$B$10:$AO$84,MATCH($D45,'NTM-B BOE(All)'!$A$10:$A$84,0),MATCH(AS$11,'NTM-B BOE(All)'!$B$9:$AO$9,0))</f>
        <v>0</v>
      </c>
      <c r="AS45" s="55">
        <f t="shared" si="50"/>
        <v>0</v>
      </c>
      <c r="AT45" s="54">
        <f>INDEX('NTM-B BOE(All)'!$B$10:$AO$84,MATCH($D45,'NTM-B BOE(All)'!$A$10:$A$84,0),MATCH(AU$11,'NTM-B BOE(All)'!$B$9:$AO$9,0))</f>
        <v>0</v>
      </c>
      <c r="AU45" s="55">
        <f t="shared" si="51"/>
        <v>0</v>
      </c>
      <c r="AV45" s="54">
        <f>INDEX('NTM-B BOE(All)'!$B$10:$AO$84,MATCH($D45,'NTM-B BOE(All)'!$A$10:$A$84,0),MATCH(AW$11,'NTM-B BOE(All)'!$B$9:$AO$9,0))</f>
        <v>0</v>
      </c>
      <c r="AW45" s="55">
        <f t="shared" si="52"/>
        <v>0</v>
      </c>
      <c r="AX45" s="54">
        <f>INDEX('NTM-B BOE(All)'!$B$10:$AO$84,MATCH($D45,'NTM-B BOE(All)'!$A$10:$A$84,0),MATCH(AY$11,'NTM-B BOE(All)'!$B$9:$AO$9,0))</f>
        <v>0</v>
      </c>
      <c r="AY45" s="55">
        <f t="shared" si="53"/>
        <v>0</v>
      </c>
      <c r="AZ45" s="54">
        <f>INDEX('NTM-B BOE(All)'!$B$10:$AO$84,MATCH($D45,'NTM-B BOE(All)'!$A$10:$A$84,0),MATCH(BA$11,'NTM-B BOE(All)'!$B$9:$AO$9,0))</f>
        <v>0</v>
      </c>
      <c r="BA45" s="55">
        <f t="shared" si="54"/>
        <v>0</v>
      </c>
      <c r="BB45" s="54">
        <f>INDEX('NTM-B BOE(All)'!$B$10:$AO$84,MATCH($D45,'NTM-B BOE(All)'!$A$10:$A$84,0),MATCH(BC$11,'NTM-B BOE(All)'!$B$9:$AO$9,0))</f>
        <v>0</v>
      </c>
      <c r="BC45" s="55">
        <f t="shared" si="55"/>
        <v>0</v>
      </c>
      <c r="BD45" s="54">
        <f>INDEX('NTM-B BOE(All)'!$B$10:$AO$84,MATCH($D45,'NTM-B BOE(All)'!$A$10:$A$84,0),MATCH(BE$11,'NTM-B BOE(All)'!$B$9:$AO$9,0))</f>
        <v>0</v>
      </c>
      <c r="BE45" s="55">
        <f t="shared" si="56"/>
        <v>0</v>
      </c>
      <c r="BF45" s="54">
        <f>INDEX('NTM-B BOE(All)'!$B$10:$AO$84,MATCH($D45,'NTM-B BOE(All)'!$A$10:$A$84,0),MATCH(BG$11,'NTM-B BOE(All)'!$B$9:$AO$9,0))</f>
        <v>0</v>
      </c>
      <c r="BG45" s="55">
        <f t="shared" si="57"/>
        <v>0</v>
      </c>
      <c r="BH45" s="54">
        <f>INDEX('NTM-B BOE(All)'!$B$10:$AO$84,MATCH($D45,'NTM-B BOE(All)'!$A$10:$A$84,0),MATCH(BI$11,'NTM-B BOE(All)'!$B$9:$AO$9,0))</f>
        <v>0</v>
      </c>
      <c r="BI45" s="55">
        <f t="shared" si="58"/>
        <v>0</v>
      </c>
      <c r="BJ45" s="54">
        <f>INDEX('NTM-B BOE(All)'!$B$10:$AO$84,MATCH($D45,'NTM-B BOE(All)'!$A$10:$A$84,0),MATCH(BK$11,'NTM-B BOE(All)'!$B$9:$AO$9,0))</f>
        <v>0</v>
      </c>
      <c r="BK45" s="55">
        <f t="shared" si="59"/>
        <v>0</v>
      </c>
      <c r="BL45" s="54">
        <f>INDEX('NTM-B BOE(All)'!$B$10:$AO$84,MATCH($D45,'NTM-B BOE(All)'!$A$10:$A$84,0),MATCH(BM$11,'NTM-B BOE(All)'!$B$9:$AO$9,0))</f>
        <v>0</v>
      </c>
      <c r="BM45" s="55">
        <f t="shared" si="60"/>
        <v>0</v>
      </c>
      <c r="BN45" s="54">
        <f>INDEX('NTM-B BOE(All)'!$B$10:$AO$84,MATCH($D45,'NTM-B BOE(All)'!$A$10:$A$84,0),MATCH(BO$11,'NTM-B BOE(All)'!$B$9:$AO$9,0))</f>
        <v>0</v>
      </c>
      <c r="BO45" s="55">
        <f t="shared" si="61"/>
        <v>0</v>
      </c>
      <c r="BP45" s="54">
        <f>INDEX('NTM-B BOE(All)'!$B$10:$AO$84,MATCH($D45,'NTM-B BOE(All)'!$A$10:$A$84,0),MATCH(BQ$11,'NTM-B BOE(All)'!$B$9:$AO$9,0))</f>
        <v>0</v>
      </c>
      <c r="BQ45" s="55">
        <f t="shared" si="62"/>
        <v>0</v>
      </c>
      <c r="BR45" s="54">
        <f>INDEX('NTM-B BOE(All)'!$B$10:$AO$84,MATCH($D45,'NTM-B BOE(All)'!$A$10:$A$84,0),MATCH(BS$11,'NTM-B BOE(All)'!$B$9:$AO$9,0))</f>
        <v>0</v>
      </c>
      <c r="BS45" s="55">
        <f t="shared" si="63"/>
        <v>0</v>
      </c>
      <c r="BT45" s="54">
        <f>INDEX('NTM-B BOE(All)'!$B$10:$AO$84,MATCH($D45,'NTM-B BOE(All)'!$A$10:$A$84,0),MATCH(BU$11,'NTM-B BOE(All)'!$B$9:$AO$9,0))</f>
        <v>0</v>
      </c>
      <c r="BU45" s="55">
        <f t="shared" si="64"/>
        <v>0</v>
      </c>
      <c r="BV45" s="54">
        <f>INDEX('NTM-B BOE(All)'!$B$10:$AO$84,MATCH($D45,'NTM-B BOE(All)'!$A$10:$A$84,0),MATCH(BW$11,'NTM-B BOE(All)'!$B$9:$AO$9,0))</f>
        <v>0</v>
      </c>
      <c r="BW45" s="55">
        <f t="shared" si="65"/>
        <v>0</v>
      </c>
      <c r="BX45" s="54">
        <f>INDEX('NTM-B BOE(All)'!$B$10:$AO$84,MATCH($D45,'NTM-B BOE(All)'!$A$10:$A$84,0),MATCH(BY$11,'NTM-B BOE(All)'!$B$9:$AO$9,0))</f>
        <v>0</v>
      </c>
      <c r="BY45" s="55">
        <f t="shared" si="66"/>
        <v>0</v>
      </c>
      <c r="BZ45" s="54">
        <f>INDEX('NTM-B BOE(All)'!$B$10:$AO$84,MATCH($D45,'NTM-B BOE(All)'!$A$10:$A$84,0),MATCH(CA$11,'NTM-B BOE(All)'!$B$9:$AO$9,0))</f>
        <v>0</v>
      </c>
      <c r="CA45" s="55">
        <f t="shared" si="67"/>
        <v>0</v>
      </c>
      <c r="CB45" s="54">
        <f>INDEX('NTM-B BOE(All)'!$B$10:$AO$84,MATCH($D45,'NTM-B BOE(All)'!$A$10:$A$84,0),MATCH(CC$11,'NTM-B BOE(All)'!$B$9:$AO$9,0))</f>
        <v>0</v>
      </c>
      <c r="CC45" s="55">
        <f t="shared" si="68"/>
        <v>0</v>
      </c>
      <c r="CD45" s="54">
        <f>INDEX('NTM-B BOE(All)'!$B$10:$AO$84,MATCH($D45,'NTM-B BOE(All)'!$A$10:$A$84,0),MATCH(CE$11,'NTM-B BOE(All)'!$B$9:$AO$9,0))</f>
        <v>0</v>
      </c>
      <c r="CE45" s="55">
        <f t="shared" si="69"/>
        <v>0</v>
      </c>
      <c r="CG45" s="41" t="str">
        <f t="shared" si="32"/>
        <v>0</v>
      </c>
    </row>
    <row r="46" spans="1:85">
      <c r="E46" s="10"/>
      <c r="F46" s="61"/>
      <c r="G46" s="1"/>
      <c r="H46" s="1"/>
      <c r="I46" s="1"/>
      <c r="J46" s="1"/>
      <c r="K46" s="1"/>
      <c r="L46" s="58"/>
      <c r="M46" s="59"/>
      <c r="N46" s="54"/>
      <c r="O46" s="55"/>
      <c r="P46" s="54"/>
      <c r="Q46" s="55"/>
      <c r="R46" s="54"/>
      <c r="S46" s="55"/>
      <c r="T46" s="54"/>
      <c r="U46" s="55"/>
      <c r="V46" s="54"/>
      <c r="W46" s="55"/>
      <c r="X46" s="54"/>
      <c r="Y46" s="55"/>
      <c r="Z46" s="54"/>
      <c r="AA46" s="55"/>
      <c r="AB46" s="54"/>
      <c r="AC46" s="55"/>
      <c r="AD46" s="54"/>
      <c r="AE46" s="55"/>
      <c r="AF46" s="54"/>
      <c r="AG46" s="55"/>
      <c r="AH46" s="54"/>
      <c r="AI46" s="55"/>
      <c r="AJ46" s="54"/>
      <c r="AK46" s="55"/>
      <c r="AL46" s="54"/>
      <c r="AM46" s="55"/>
      <c r="AN46" s="54"/>
      <c r="AO46" s="55"/>
      <c r="AP46" s="54"/>
      <c r="AQ46" s="55"/>
      <c r="AR46" s="54"/>
      <c r="AS46" s="55"/>
      <c r="AT46" s="54"/>
      <c r="AU46" s="55"/>
      <c r="AV46" s="54"/>
      <c r="AW46" s="55"/>
      <c r="AX46" s="54"/>
      <c r="AY46" s="55"/>
      <c r="AZ46" s="54"/>
      <c r="BA46" s="55"/>
      <c r="BB46" s="54"/>
      <c r="BC46" s="55"/>
      <c r="BD46" s="54"/>
      <c r="BE46" s="55"/>
      <c r="BF46" s="54"/>
      <c r="BG46" s="55"/>
      <c r="BH46" s="54"/>
      <c r="BI46" s="55"/>
      <c r="BJ46" s="54"/>
      <c r="BK46" s="55"/>
      <c r="BL46" s="54"/>
      <c r="BM46" s="55"/>
      <c r="BN46" s="54"/>
      <c r="BO46" s="55"/>
      <c r="BP46" s="54"/>
      <c r="BQ46" s="55"/>
      <c r="BR46" s="54"/>
      <c r="BS46" s="55"/>
      <c r="BT46" s="54"/>
      <c r="BU46" s="55"/>
      <c r="BV46" s="54"/>
      <c r="BW46" s="55"/>
      <c r="BX46" s="54"/>
      <c r="BY46" s="55"/>
      <c r="BZ46" s="54"/>
      <c r="CA46" s="55"/>
      <c r="CB46" s="54"/>
      <c r="CC46" s="55"/>
      <c r="CD46" s="54"/>
      <c r="CE46" s="55"/>
      <c r="CG46" s="41" t="str">
        <f t="shared" si="32"/>
        <v>1</v>
      </c>
    </row>
    <row r="47" spans="1:85">
      <c r="E47" s="38" t="s">
        <v>28</v>
      </c>
      <c r="F47" s="39"/>
      <c r="G47" s="39" t="s">
        <v>29</v>
      </c>
      <c r="H47" s="39"/>
      <c r="I47" s="39"/>
      <c r="J47" s="39"/>
      <c r="K47" s="62"/>
      <c r="L47" s="63"/>
      <c r="M47" s="64"/>
      <c r="N47" s="65">
        <f t="shared" ref="N47:AC48" si="70">SUMIF($G$19:$G$46,$G47,N$19:N$46)</f>
        <v>0</v>
      </c>
      <c r="O47" s="66">
        <f t="shared" si="70"/>
        <v>0</v>
      </c>
      <c r="P47" s="65">
        <f t="shared" si="70"/>
        <v>0</v>
      </c>
      <c r="Q47" s="66">
        <f t="shared" si="70"/>
        <v>0</v>
      </c>
      <c r="R47" s="65">
        <f t="shared" si="70"/>
        <v>0</v>
      </c>
      <c r="S47" s="66">
        <f t="shared" si="70"/>
        <v>0</v>
      </c>
      <c r="T47" s="65">
        <f t="shared" si="70"/>
        <v>0</v>
      </c>
      <c r="U47" s="66">
        <f t="shared" si="70"/>
        <v>0</v>
      </c>
      <c r="V47" s="65">
        <f t="shared" si="70"/>
        <v>0</v>
      </c>
      <c r="W47" s="66">
        <f t="shared" si="70"/>
        <v>0</v>
      </c>
      <c r="X47" s="65">
        <f t="shared" si="70"/>
        <v>0</v>
      </c>
      <c r="Y47" s="66">
        <f t="shared" si="70"/>
        <v>0</v>
      </c>
      <c r="Z47" s="65">
        <f t="shared" si="70"/>
        <v>0</v>
      </c>
      <c r="AA47" s="66">
        <f t="shared" si="70"/>
        <v>0</v>
      </c>
      <c r="AB47" s="65">
        <f t="shared" si="70"/>
        <v>0</v>
      </c>
      <c r="AC47" s="66">
        <f t="shared" si="70"/>
        <v>0</v>
      </c>
      <c r="AD47" s="65">
        <f t="shared" ref="AD47:AS48" si="71">SUMIF($G$19:$G$46,$G47,AD$19:AD$46)</f>
        <v>0</v>
      </c>
      <c r="AE47" s="66">
        <f t="shared" si="71"/>
        <v>0</v>
      </c>
      <c r="AF47" s="65">
        <f t="shared" si="71"/>
        <v>0</v>
      </c>
      <c r="AG47" s="66">
        <f t="shared" si="71"/>
        <v>0</v>
      </c>
      <c r="AH47" s="65">
        <f t="shared" si="71"/>
        <v>0</v>
      </c>
      <c r="AI47" s="66">
        <f t="shared" si="71"/>
        <v>0</v>
      </c>
      <c r="AJ47" s="65">
        <f t="shared" si="71"/>
        <v>0</v>
      </c>
      <c r="AK47" s="66">
        <f t="shared" si="71"/>
        <v>0</v>
      </c>
      <c r="AL47" s="65">
        <f t="shared" si="71"/>
        <v>0</v>
      </c>
      <c r="AM47" s="66">
        <f t="shared" si="71"/>
        <v>0</v>
      </c>
      <c r="AN47" s="65">
        <f t="shared" si="71"/>
        <v>0</v>
      </c>
      <c r="AO47" s="66">
        <f t="shared" si="71"/>
        <v>0</v>
      </c>
      <c r="AP47" s="65">
        <f t="shared" si="71"/>
        <v>0</v>
      </c>
      <c r="AQ47" s="66">
        <f t="shared" si="71"/>
        <v>0</v>
      </c>
      <c r="AR47" s="65">
        <f t="shared" si="71"/>
        <v>0</v>
      </c>
      <c r="AS47" s="66">
        <f t="shared" si="71"/>
        <v>0</v>
      </c>
      <c r="AT47" s="65">
        <f t="shared" ref="AT47:BI48" si="72">SUMIF($G$19:$G$46,$G47,AT$19:AT$46)</f>
        <v>0</v>
      </c>
      <c r="AU47" s="66">
        <f t="shared" si="72"/>
        <v>0</v>
      </c>
      <c r="AV47" s="65">
        <f t="shared" si="72"/>
        <v>0</v>
      </c>
      <c r="AW47" s="66">
        <f t="shared" si="72"/>
        <v>0</v>
      </c>
      <c r="AX47" s="65">
        <f t="shared" si="72"/>
        <v>0</v>
      </c>
      <c r="AY47" s="66">
        <f t="shared" si="72"/>
        <v>0</v>
      </c>
      <c r="AZ47" s="65">
        <f t="shared" si="72"/>
        <v>0</v>
      </c>
      <c r="BA47" s="66">
        <f t="shared" si="72"/>
        <v>0</v>
      </c>
      <c r="BB47" s="65">
        <f t="shared" si="72"/>
        <v>0</v>
      </c>
      <c r="BC47" s="66">
        <f t="shared" si="72"/>
        <v>0</v>
      </c>
      <c r="BD47" s="65">
        <f t="shared" si="72"/>
        <v>0</v>
      </c>
      <c r="BE47" s="66">
        <f t="shared" si="72"/>
        <v>0</v>
      </c>
      <c r="BF47" s="65">
        <f t="shared" si="72"/>
        <v>0</v>
      </c>
      <c r="BG47" s="66">
        <f t="shared" si="72"/>
        <v>0</v>
      </c>
      <c r="BH47" s="65">
        <f t="shared" si="72"/>
        <v>0</v>
      </c>
      <c r="BI47" s="66">
        <f t="shared" si="72"/>
        <v>0</v>
      </c>
      <c r="BJ47" s="65">
        <f t="shared" ref="BJ47:BY48" si="73">SUMIF($G$19:$G$46,$G47,BJ$19:BJ$46)</f>
        <v>0</v>
      </c>
      <c r="BK47" s="66">
        <f t="shared" si="73"/>
        <v>0</v>
      </c>
      <c r="BL47" s="65">
        <f t="shared" si="73"/>
        <v>0</v>
      </c>
      <c r="BM47" s="66">
        <f t="shared" si="73"/>
        <v>0</v>
      </c>
      <c r="BN47" s="65">
        <f t="shared" si="73"/>
        <v>0</v>
      </c>
      <c r="BO47" s="66">
        <f t="shared" si="73"/>
        <v>0</v>
      </c>
      <c r="BP47" s="65">
        <f t="shared" si="73"/>
        <v>0</v>
      </c>
      <c r="BQ47" s="66">
        <f t="shared" si="73"/>
        <v>0</v>
      </c>
      <c r="BR47" s="65">
        <f t="shared" si="73"/>
        <v>0</v>
      </c>
      <c r="BS47" s="66">
        <f t="shared" si="73"/>
        <v>0</v>
      </c>
      <c r="BT47" s="65">
        <f t="shared" si="73"/>
        <v>0</v>
      </c>
      <c r="BU47" s="66">
        <f t="shared" si="73"/>
        <v>0</v>
      </c>
      <c r="BV47" s="65">
        <f t="shared" si="73"/>
        <v>0</v>
      </c>
      <c r="BW47" s="66">
        <f t="shared" si="73"/>
        <v>0</v>
      </c>
      <c r="BX47" s="65">
        <f t="shared" si="73"/>
        <v>0</v>
      </c>
      <c r="BY47" s="66">
        <f t="shared" si="73"/>
        <v>0</v>
      </c>
      <c r="BZ47" s="65">
        <f t="shared" ref="BV47:CE48" si="74">SUMIF($G$19:$G$46,$G47,BZ$19:BZ$46)</f>
        <v>0</v>
      </c>
      <c r="CA47" s="66">
        <f t="shared" si="74"/>
        <v>0</v>
      </c>
      <c r="CB47" s="65">
        <f t="shared" si="74"/>
        <v>0</v>
      </c>
      <c r="CC47" s="66">
        <f t="shared" si="74"/>
        <v>0</v>
      </c>
      <c r="CD47" s="65">
        <f t="shared" si="74"/>
        <v>0</v>
      </c>
      <c r="CE47" s="66">
        <f t="shared" si="74"/>
        <v>0</v>
      </c>
      <c r="CG47" s="41" t="str">
        <f t="shared" si="32"/>
        <v>0</v>
      </c>
    </row>
    <row r="48" spans="1:85" s="61" customFormat="1">
      <c r="A48" s="1"/>
      <c r="B48" s="1"/>
      <c r="C48" s="1"/>
      <c r="D48" s="1"/>
      <c r="E48" s="67" t="s">
        <v>30</v>
      </c>
      <c r="G48" s="61" t="s">
        <v>31</v>
      </c>
      <c r="L48" s="68"/>
      <c r="M48" s="69"/>
      <c r="N48" s="70">
        <f t="shared" si="70"/>
        <v>28490</v>
      </c>
      <c r="O48" s="71">
        <f t="shared" si="70"/>
        <v>870130</v>
      </c>
      <c r="P48" s="70">
        <f t="shared" si="70"/>
        <v>4840</v>
      </c>
      <c r="Q48" s="71">
        <f t="shared" si="70"/>
        <v>150508</v>
      </c>
      <c r="R48" s="70">
        <f t="shared" si="70"/>
        <v>4840</v>
      </c>
      <c r="S48" s="71">
        <f t="shared" si="70"/>
        <v>150508</v>
      </c>
      <c r="T48" s="70">
        <f t="shared" si="70"/>
        <v>660</v>
      </c>
      <c r="U48" s="71">
        <f t="shared" si="70"/>
        <v>20555</v>
      </c>
      <c r="V48" s="70">
        <f t="shared" si="70"/>
        <v>880</v>
      </c>
      <c r="W48" s="71">
        <f t="shared" si="70"/>
        <v>26876</v>
      </c>
      <c r="X48" s="70">
        <f t="shared" si="70"/>
        <v>1100</v>
      </c>
      <c r="Y48" s="71">
        <f t="shared" si="70"/>
        <v>33197</v>
      </c>
      <c r="Z48" s="70">
        <f t="shared" si="70"/>
        <v>880</v>
      </c>
      <c r="AA48" s="71">
        <f t="shared" si="70"/>
        <v>26876</v>
      </c>
      <c r="AB48" s="70">
        <f t="shared" si="70"/>
        <v>1100</v>
      </c>
      <c r="AC48" s="71">
        <f t="shared" si="70"/>
        <v>33197</v>
      </c>
      <c r="AD48" s="70">
        <f t="shared" si="71"/>
        <v>1760</v>
      </c>
      <c r="AE48" s="71">
        <f t="shared" si="71"/>
        <v>60206</v>
      </c>
      <c r="AF48" s="70">
        <f t="shared" si="71"/>
        <v>220</v>
      </c>
      <c r="AG48" s="71">
        <f t="shared" si="71"/>
        <v>6321</v>
      </c>
      <c r="AH48" s="70">
        <f t="shared" si="71"/>
        <v>220</v>
      </c>
      <c r="AI48" s="71">
        <f t="shared" si="71"/>
        <v>7168</v>
      </c>
      <c r="AJ48" s="70">
        <f t="shared" si="71"/>
        <v>440</v>
      </c>
      <c r="AK48" s="71">
        <f t="shared" si="71"/>
        <v>13489</v>
      </c>
      <c r="AL48" s="70">
        <f t="shared" si="71"/>
        <v>110</v>
      </c>
      <c r="AM48" s="71">
        <f t="shared" si="71"/>
        <v>3533</v>
      </c>
      <c r="AN48" s="70">
        <f t="shared" si="71"/>
        <v>440</v>
      </c>
      <c r="AO48" s="71">
        <f t="shared" si="71"/>
        <v>12664</v>
      </c>
      <c r="AP48" s="70">
        <f t="shared" si="71"/>
        <v>220</v>
      </c>
      <c r="AQ48" s="71">
        <f t="shared" si="71"/>
        <v>7066</v>
      </c>
      <c r="AR48" s="70">
        <f t="shared" si="71"/>
        <v>330</v>
      </c>
      <c r="AS48" s="71">
        <f t="shared" si="71"/>
        <v>10600</v>
      </c>
      <c r="AT48" s="70">
        <f t="shared" si="72"/>
        <v>440</v>
      </c>
      <c r="AU48" s="71">
        <f t="shared" si="72"/>
        <v>12642</v>
      </c>
      <c r="AV48" s="70">
        <f t="shared" si="72"/>
        <v>1100</v>
      </c>
      <c r="AW48" s="71">
        <f t="shared" si="72"/>
        <v>31616</v>
      </c>
      <c r="AX48" s="70">
        <f t="shared" si="72"/>
        <v>1540</v>
      </c>
      <c r="AY48" s="71">
        <f t="shared" si="72"/>
        <v>44258</v>
      </c>
      <c r="AZ48" s="70">
        <f t="shared" si="72"/>
        <v>220</v>
      </c>
      <c r="BA48" s="71">
        <f t="shared" si="72"/>
        <v>7066</v>
      </c>
      <c r="BB48" s="70">
        <f t="shared" si="72"/>
        <v>220</v>
      </c>
      <c r="BC48" s="71">
        <f t="shared" si="72"/>
        <v>7168</v>
      </c>
      <c r="BD48" s="70">
        <f t="shared" si="72"/>
        <v>220</v>
      </c>
      <c r="BE48" s="71">
        <f t="shared" si="72"/>
        <v>7168</v>
      </c>
      <c r="BF48" s="70">
        <f t="shared" si="72"/>
        <v>440</v>
      </c>
      <c r="BG48" s="71">
        <f t="shared" si="72"/>
        <v>14132</v>
      </c>
      <c r="BH48" s="70">
        <f t="shared" si="72"/>
        <v>220</v>
      </c>
      <c r="BI48" s="71">
        <f t="shared" si="72"/>
        <v>7066</v>
      </c>
      <c r="BJ48" s="70">
        <f t="shared" si="73"/>
        <v>1540</v>
      </c>
      <c r="BK48" s="71">
        <f t="shared" si="73"/>
        <v>44258</v>
      </c>
      <c r="BL48" s="70">
        <f t="shared" si="73"/>
        <v>1980</v>
      </c>
      <c r="BM48" s="71">
        <f t="shared" si="73"/>
        <v>57656</v>
      </c>
      <c r="BN48" s="70">
        <f t="shared" si="73"/>
        <v>220</v>
      </c>
      <c r="BO48" s="71">
        <f t="shared" si="73"/>
        <v>7066</v>
      </c>
      <c r="BP48" s="70">
        <f t="shared" si="73"/>
        <v>330</v>
      </c>
      <c r="BQ48" s="71">
        <f t="shared" si="73"/>
        <v>10599</v>
      </c>
      <c r="BR48" s="70">
        <f t="shared" si="73"/>
        <v>440</v>
      </c>
      <c r="BS48" s="71">
        <f t="shared" si="73"/>
        <v>13489</v>
      </c>
      <c r="BT48" s="70">
        <f t="shared" si="73"/>
        <v>220</v>
      </c>
      <c r="BU48" s="71">
        <f t="shared" si="73"/>
        <v>7066</v>
      </c>
      <c r="BV48" s="70">
        <f t="shared" si="74"/>
        <v>220</v>
      </c>
      <c r="BW48" s="71">
        <f t="shared" si="74"/>
        <v>7066</v>
      </c>
      <c r="BX48" s="70">
        <f t="shared" si="74"/>
        <v>440</v>
      </c>
      <c r="BY48" s="71">
        <f t="shared" si="74"/>
        <v>12664</v>
      </c>
      <c r="BZ48" s="70">
        <f t="shared" si="74"/>
        <v>220</v>
      </c>
      <c r="CA48" s="71">
        <f t="shared" si="74"/>
        <v>7066</v>
      </c>
      <c r="CB48" s="70">
        <f t="shared" si="74"/>
        <v>220</v>
      </c>
      <c r="CC48" s="71">
        <f t="shared" si="74"/>
        <v>4660</v>
      </c>
      <c r="CD48" s="70">
        <f t="shared" si="74"/>
        <v>220</v>
      </c>
      <c r="CE48" s="71">
        <f t="shared" si="74"/>
        <v>4660</v>
      </c>
      <c r="CG48" s="72" t="str">
        <f t="shared" si="32"/>
        <v>1</v>
      </c>
    </row>
    <row r="49" spans="1:85">
      <c r="E49" s="73" t="s">
        <v>32</v>
      </c>
      <c r="F49" s="1"/>
      <c r="G49" s="1"/>
      <c r="H49" s="1"/>
      <c r="I49" s="1"/>
      <c r="J49" s="1"/>
      <c r="K49" s="1"/>
      <c r="L49" s="58"/>
      <c r="M49" s="53"/>
      <c r="N49" s="54">
        <f>SUBTOTAL(9,N47:N48)</f>
        <v>28490</v>
      </c>
      <c r="O49" s="55">
        <f>SUBTOTAL(9,O47:O48)</f>
        <v>870130</v>
      </c>
      <c r="P49" s="54">
        <f t="shared" ref="P49:CA49" si="75">SUBTOTAL(9,P47:P48)</f>
        <v>4840</v>
      </c>
      <c r="Q49" s="55">
        <f t="shared" si="75"/>
        <v>150508</v>
      </c>
      <c r="R49" s="54">
        <f t="shared" si="75"/>
        <v>4840</v>
      </c>
      <c r="S49" s="55">
        <f t="shared" si="75"/>
        <v>150508</v>
      </c>
      <c r="T49" s="54">
        <f t="shared" si="75"/>
        <v>660</v>
      </c>
      <c r="U49" s="55">
        <f t="shared" si="75"/>
        <v>20555</v>
      </c>
      <c r="V49" s="54">
        <f t="shared" si="75"/>
        <v>880</v>
      </c>
      <c r="W49" s="55">
        <f t="shared" si="75"/>
        <v>26876</v>
      </c>
      <c r="X49" s="54">
        <f t="shared" si="75"/>
        <v>1100</v>
      </c>
      <c r="Y49" s="55">
        <f t="shared" si="75"/>
        <v>33197</v>
      </c>
      <c r="Z49" s="54">
        <f t="shared" si="75"/>
        <v>880</v>
      </c>
      <c r="AA49" s="55">
        <f t="shared" si="75"/>
        <v>26876</v>
      </c>
      <c r="AB49" s="54">
        <f t="shared" si="75"/>
        <v>1100</v>
      </c>
      <c r="AC49" s="55">
        <f t="shared" si="75"/>
        <v>33197</v>
      </c>
      <c r="AD49" s="54">
        <f t="shared" si="75"/>
        <v>1760</v>
      </c>
      <c r="AE49" s="55">
        <f t="shared" si="75"/>
        <v>60206</v>
      </c>
      <c r="AF49" s="54">
        <f t="shared" si="75"/>
        <v>220</v>
      </c>
      <c r="AG49" s="55">
        <f t="shared" si="75"/>
        <v>6321</v>
      </c>
      <c r="AH49" s="54">
        <f t="shared" si="75"/>
        <v>220</v>
      </c>
      <c r="AI49" s="55">
        <f t="shared" si="75"/>
        <v>7168</v>
      </c>
      <c r="AJ49" s="54">
        <f t="shared" si="75"/>
        <v>440</v>
      </c>
      <c r="AK49" s="55">
        <f t="shared" si="75"/>
        <v>13489</v>
      </c>
      <c r="AL49" s="54">
        <f t="shared" si="75"/>
        <v>110</v>
      </c>
      <c r="AM49" s="55">
        <f t="shared" si="75"/>
        <v>3533</v>
      </c>
      <c r="AN49" s="54">
        <f t="shared" si="75"/>
        <v>440</v>
      </c>
      <c r="AO49" s="55">
        <f t="shared" si="75"/>
        <v>12664</v>
      </c>
      <c r="AP49" s="54">
        <f t="shared" si="75"/>
        <v>220</v>
      </c>
      <c r="AQ49" s="55">
        <f t="shared" si="75"/>
        <v>7066</v>
      </c>
      <c r="AR49" s="54">
        <f t="shared" si="75"/>
        <v>330</v>
      </c>
      <c r="AS49" s="55">
        <f t="shared" si="75"/>
        <v>10600</v>
      </c>
      <c r="AT49" s="54">
        <f t="shared" si="75"/>
        <v>440</v>
      </c>
      <c r="AU49" s="55">
        <f t="shared" si="75"/>
        <v>12642</v>
      </c>
      <c r="AV49" s="54">
        <f t="shared" si="75"/>
        <v>1100</v>
      </c>
      <c r="AW49" s="55">
        <f t="shared" si="75"/>
        <v>31616</v>
      </c>
      <c r="AX49" s="54">
        <f t="shared" si="75"/>
        <v>1540</v>
      </c>
      <c r="AY49" s="55">
        <f t="shared" si="75"/>
        <v>44258</v>
      </c>
      <c r="AZ49" s="54">
        <f t="shared" si="75"/>
        <v>220</v>
      </c>
      <c r="BA49" s="55">
        <f t="shared" si="75"/>
        <v>7066</v>
      </c>
      <c r="BB49" s="54">
        <f t="shared" si="75"/>
        <v>220</v>
      </c>
      <c r="BC49" s="55">
        <f t="shared" si="75"/>
        <v>7168</v>
      </c>
      <c r="BD49" s="54">
        <f t="shared" si="75"/>
        <v>220</v>
      </c>
      <c r="BE49" s="55">
        <f t="shared" si="75"/>
        <v>7168</v>
      </c>
      <c r="BF49" s="54">
        <f t="shared" si="75"/>
        <v>440</v>
      </c>
      <c r="BG49" s="55">
        <f t="shared" si="75"/>
        <v>14132</v>
      </c>
      <c r="BH49" s="54">
        <f t="shared" si="75"/>
        <v>220</v>
      </c>
      <c r="BI49" s="55">
        <f t="shared" si="75"/>
        <v>7066</v>
      </c>
      <c r="BJ49" s="54">
        <f t="shared" si="75"/>
        <v>1540</v>
      </c>
      <c r="BK49" s="55">
        <f t="shared" si="75"/>
        <v>44258</v>
      </c>
      <c r="BL49" s="54">
        <f t="shared" si="75"/>
        <v>1980</v>
      </c>
      <c r="BM49" s="55">
        <f t="shared" si="75"/>
        <v>57656</v>
      </c>
      <c r="BN49" s="54">
        <f t="shared" si="75"/>
        <v>220</v>
      </c>
      <c r="BO49" s="55">
        <f t="shared" si="75"/>
        <v>7066</v>
      </c>
      <c r="BP49" s="54">
        <f t="shared" si="75"/>
        <v>330</v>
      </c>
      <c r="BQ49" s="55">
        <f t="shared" si="75"/>
        <v>10599</v>
      </c>
      <c r="BR49" s="54">
        <f t="shared" si="75"/>
        <v>440</v>
      </c>
      <c r="BS49" s="55">
        <f t="shared" si="75"/>
        <v>13489</v>
      </c>
      <c r="BT49" s="54">
        <f t="shared" si="75"/>
        <v>220</v>
      </c>
      <c r="BU49" s="55">
        <f t="shared" si="75"/>
        <v>7066</v>
      </c>
      <c r="BV49" s="54">
        <f t="shared" si="75"/>
        <v>220</v>
      </c>
      <c r="BW49" s="55">
        <f t="shared" si="75"/>
        <v>7066</v>
      </c>
      <c r="BX49" s="54">
        <f t="shared" si="75"/>
        <v>440</v>
      </c>
      <c r="BY49" s="55">
        <f t="shared" si="75"/>
        <v>12664</v>
      </c>
      <c r="BZ49" s="54">
        <f t="shared" si="75"/>
        <v>220</v>
      </c>
      <c r="CA49" s="55">
        <f t="shared" si="75"/>
        <v>7066</v>
      </c>
      <c r="CB49" s="54">
        <f t="shared" ref="CB49:CE49" si="76">SUBTOTAL(9,CB47:CB48)</f>
        <v>220</v>
      </c>
      <c r="CC49" s="55">
        <f t="shared" si="76"/>
        <v>4660</v>
      </c>
      <c r="CD49" s="54">
        <f t="shared" si="76"/>
        <v>220</v>
      </c>
      <c r="CE49" s="55">
        <f t="shared" si="76"/>
        <v>4660</v>
      </c>
      <c r="CG49" s="41" t="str">
        <f t="shared" si="32"/>
        <v>1</v>
      </c>
    </row>
    <row r="50" spans="1:85">
      <c r="E50" s="73"/>
      <c r="F50" s="1"/>
      <c r="G50" s="1"/>
      <c r="H50" s="1"/>
      <c r="I50" s="1"/>
      <c r="J50" s="1"/>
      <c r="K50" s="1"/>
      <c r="L50" s="58"/>
      <c r="M50" s="53"/>
      <c r="N50" s="54"/>
      <c r="O50" s="55"/>
      <c r="P50" s="54"/>
      <c r="Q50" s="55"/>
      <c r="R50" s="54"/>
      <c r="S50" s="55"/>
      <c r="T50" s="54"/>
      <c r="U50" s="55"/>
      <c r="V50" s="54"/>
      <c r="W50" s="55"/>
      <c r="X50" s="54"/>
      <c r="Y50" s="55"/>
      <c r="Z50" s="54"/>
      <c r="AA50" s="55"/>
      <c r="AB50" s="54"/>
      <c r="AC50" s="55"/>
      <c r="AD50" s="54"/>
      <c r="AE50" s="55"/>
      <c r="AF50" s="54"/>
      <c r="AG50" s="55"/>
      <c r="AH50" s="54"/>
      <c r="AI50" s="55"/>
      <c r="AJ50" s="54"/>
      <c r="AK50" s="55"/>
      <c r="AL50" s="54"/>
      <c r="AM50" s="55"/>
      <c r="AN50" s="54"/>
      <c r="AO50" s="55"/>
      <c r="AP50" s="54"/>
      <c r="AQ50" s="55"/>
      <c r="AR50" s="54"/>
      <c r="AS50" s="55"/>
      <c r="AT50" s="54"/>
      <c r="AU50" s="55"/>
      <c r="AV50" s="54"/>
      <c r="AW50" s="55"/>
      <c r="AX50" s="54"/>
      <c r="AY50" s="55"/>
      <c r="AZ50" s="54"/>
      <c r="BA50" s="55"/>
      <c r="BB50" s="54"/>
      <c r="BC50" s="55"/>
      <c r="BD50" s="54"/>
      <c r="BE50" s="55"/>
      <c r="BF50" s="54"/>
      <c r="BG50" s="55"/>
      <c r="BH50" s="54"/>
      <c r="BI50" s="55"/>
      <c r="BJ50" s="54"/>
      <c r="BK50" s="55"/>
      <c r="BL50" s="54"/>
      <c r="BM50" s="55"/>
      <c r="BN50" s="54"/>
      <c r="BO50" s="55"/>
      <c r="BP50" s="54"/>
      <c r="BQ50" s="55"/>
      <c r="BR50" s="54"/>
      <c r="BS50" s="55"/>
      <c r="BT50" s="54"/>
      <c r="BU50" s="55"/>
      <c r="BV50" s="54"/>
      <c r="BW50" s="55"/>
      <c r="BX50" s="54"/>
      <c r="BY50" s="55"/>
      <c r="BZ50" s="54"/>
      <c r="CA50" s="55"/>
      <c r="CB50" s="54"/>
      <c r="CC50" s="55"/>
      <c r="CD50" s="54"/>
      <c r="CE50" s="55"/>
      <c r="CG50" s="41"/>
    </row>
    <row r="51" spans="1:85">
      <c r="E51" s="74" t="s">
        <v>33</v>
      </c>
      <c r="F51" s="75"/>
      <c r="G51" s="1"/>
      <c r="H51" s="1"/>
      <c r="I51" s="1"/>
      <c r="J51" s="1"/>
      <c r="K51" s="1"/>
      <c r="L51" s="58"/>
      <c r="M51" s="76">
        <v>0</v>
      </c>
      <c r="N51" s="54">
        <f>+O48</f>
        <v>870130</v>
      </c>
      <c r="O51" s="55">
        <f>+N51*$M51</f>
        <v>0</v>
      </c>
      <c r="P51" s="54">
        <f>+Q48</f>
        <v>150508</v>
      </c>
      <c r="Q51" s="55">
        <f>+P51*$M51</f>
        <v>0</v>
      </c>
      <c r="R51" s="54">
        <f>+S48</f>
        <v>150508</v>
      </c>
      <c r="S51" s="55">
        <f>+R51*$M51</f>
        <v>0</v>
      </c>
      <c r="T51" s="54">
        <f>+U48</f>
        <v>20555</v>
      </c>
      <c r="U51" s="55">
        <f>+T51*$M51</f>
        <v>0</v>
      </c>
      <c r="V51" s="54">
        <f>+W48</f>
        <v>26876</v>
      </c>
      <c r="W51" s="55">
        <f>+V51*$M51</f>
        <v>0</v>
      </c>
      <c r="X51" s="54">
        <f>+Y48</f>
        <v>33197</v>
      </c>
      <c r="Y51" s="55">
        <f>+X51*$M51</f>
        <v>0</v>
      </c>
      <c r="Z51" s="54">
        <f>+AA48</f>
        <v>26876</v>
      </c>
      <c r="AA51" s="55">
        <f>+Z51*$M51</f>
        <v>0</v>
      </c>
      <c r="AB51" s="54">
        <f>+AC48</f>
        <v>33197</v>
      </c>
      <c r="AC51" s="55">
        <f>+AB51*$M51</f>
        <v>0</v>
      </c>
      <c r="AD51" s="54">
        <f>+AE48</f>
        <v>60206</v>
      </c>
      <c r="AE51" s="55">
        <f>+AD51*$M51</f>
        <v>0</v>
      </c>
      <c r="AF51" s="54">
        <f>+AG48</f>
        <v>6321</v>
      </c>
      <c r="AG51" s="55">
        <f>+AF51*$M51</f>
        <v>0</v>
      </c>
      <c r="AH51" s="54">
        <f>+AI48</f>
        <v>7168</v>
      </c>
      <c r="AI51" s="55">
        <f>+AH51*$M51</f>
        <v>0</v>
      </c>
      <c r="AJ51" s="54">
        <f>+AK48</f>
        <v>13489</v>
      </c>
      <c r="AK51" s="55">
        <f>+AJ51*$M51</f>
        <v>0</v>
      </c>
      <c r="AL51" s="54">
        <f>+AM48</f>
        <v>3533</v>
      </c>
      <c r="AM51" s="55">
        <f>+AL51*$M51</f>
        <v>0</v>
      </c>
      <c r="AN51" s="54">
        <f>+AO48</f>
        <v>12664</v>
      </c>
      <c r="AO51" s="55">
        <f>+AN51*$M51</f>
        <v>0</v>
      </c>
      <c r="AP51" s="54">
        <f>+AQ48</f>
        <v>7066</v>
      </c>
      <c r="AQ51" s="55">
        <f>+AP51*$M51</f>
        <v>0</v>
      </c>
      <c r="AR51" s="54">
        <f>+AS48</f>
        <v>10600</v>
      </c>
      <c r="AS51" s="55">
        <f>+AR51*$M51</f>
        <v>0</v>
      </c>
      <c r="AT51" s="54">
        <f>+AU48</f>
        <v>12642</v>
      </c>
      <c r="AU51" s="55">
        <f>+AT51*$M51</f>
        <v>0</v>
      </c>
      <c r="AV51" s="54">
        <f>+AW48</f>
        <v>31616</v>
      </c>
      <c r="AW51" s="55">
        <f>+AV51*$M51</f>
        <v>0</v>
      </c>
      <c r="AX51" s="54">
        <f>+AY48</f>
        <v>44258</v>
      </c>
      <c r="AY51" s="55">
        <f>+AX51*$M51</f>
        <v>0</v>
      </c>
      <c r="AZ51" s="54">
        <f>+BA48</f>
        <v>7066</v>
      </c>
      <c r="BA51" s="55">
        <f>+AZ51*$M51</f>
        <v>0</v>
      </c>
      <c r="BB51" s="54">
        <f>+BC48</f>
        <v>7168</v>
      </c>
      <c r="BC51" s="55">
        <f>+BB51*$M51</f>
        <v>0</v>
      </c>
      <c r="BD51" s="54">
        <f>+BE48</f>
        <v>7168</v>
      </c>
      <c r="BE51" s="55">
        <f>+BD51*$M51</f>
        <v>0</v>
      </c>
      <c r="BF51" s="54">
        <f>+BG48</f>
        <v>14132</v>
      </c>
      <c r="BG51" s="55">
        <f>+BF51*$M51</f>
        <v>0</v>
      </c>
      <c r="BH51" s="54">
        <f>+BI48</f>
        <v>7066</v>
      </c>
      <c r="BI51" s="55">
        <f>+BH51*$M51</f>
        <v>0</v>
      </c>
      <c r="BJ51" s="54">
        <f>+BK48</f>
        <v>44258</v>
      </c>
      <c r="BK51" s="55">
        <f>+BJ51*$M51</f>
        <v>0</v>
      </c>
      <c r="BL51" s="54">
        <f>+BM48</f>
        <v>57656</v>
      </c>
      <c r="BM51" s="55">
        <f>+BL51*$M51</f>
        <v>0</v>
      </c>
      <c r="BN51" s="54">
        <f>+BO48</f>
        <v>7066</v>
      </c>
      <c r="BO51" s="55">
        <f>+BN51*$M51</f>
        <v>0</v>
      </c>
      <c r="BP51" s="54">
        <f>+BQ48</f>
        <v>10599</v>
      </c>
      <c r="BQ51" s="55">
        <f>+BP51*$M51</f>
        <v>0</v>
      </c>
      <c r="BR51" s="54">
        <f>+BS48</f>
        <v>13489</v>
      </c>
      <c r="BS51" s="55">
        <f>+BR51*$M51</f>
        <v>0</v>
      </c>
      <c r="BT51" s="54">
        <f>+BU48</f>
        <v>7066</v>
      </c>
      <c r="BU51" s="55">
        <f>+BT51*$M51</f>
        <v>0</v>
      </c>
      <c r="BV51" s="54">
        <f>+BW48</f>
        <v>7066</v>
      </c>
      <c r="BW51" s="55">
        <f>+BV51*$M51</f>
        <v>0</v>
      </c>
      <c r="BX51" s="54">
        <f t="shared" ref="BX51:CD51" si="77">+BY48</f>
        <v>12664</v>
      </c>
      <c r="BY51" s="55">
        <f>+BX51*$M51</f>
        <v>0</v>
      </c>
      <c r="BZ51" s="54">
        <f t="shared" si="77"/>
        <v>7066</v>
      </c>
      <c r="CA51" s="55">
        <f>+BZ51*$M51</f>
        <v>0</v>
      </c>
      <c r="CB51" s="54">
        <f t="shared" si="77"/>
        <v>4660</v>
      </c>
      <c r="CC51" s="55">
        <f>+CB51*$M51</f>
        <v>0</v>
      </c>
      <c r="CD51" s="54">
        <f t="shared" si="77"/>
        <v>4660</v>
      </c>
      <c r="CE51" s="55">
        <f>+CD51*$M51</f>
        <v>0</v>
      </c>
      <c r="CG51" s="41"/>
    </row>
    <row r="52" spans="1:85">
      <c r="E52" s="77" t="s">
        <v>34</v>
      </c>
      <c r="F52" s="78"/>
      <c r="G52" s="61"/>
      <c r="H52" s="61"/>
      <c r="I52" s="61"/>
      <c r="J52" s="61"/>
      <c r="K52" s="61"/>
      <c r="L52" s="68"/>
      <c r="M52" s="79">
        <v>0.2</v>
      </c>
      <c r="N52" s="70">
        <f>+N51</f>
        <v>870130</v>
      </c>
      <c r="O52" s="71">
        <f>+N52*$M52</f>
        <v>174026</v>
      </c>
      <c r="P52" s="70">
        <f>+P51</f>
        <v>150508</v>
      </c>
      <c r="Q52" s="71">
        <f>+P52*$M52</f>
        <v>30101.600000000002</v>
      </c>
      <c r="R52" s="70">
        <f>+R51</f>
        <v>150508</v>
      </c>
      <c r="S52" s="71">
        <f>+R52*$M52</f>
        <v>30101.600000000002</v>
      </c>
      <c r="T52" s="70">
        <f>+T51</f>
        <v>20555</v>
      </c>
      <c r="U52" s="71">
        <f>+T52*$M52</f>
        <v>4111</v>
      </c>
      <c r="V52" s="70">
        <f>+V51</f>
        <v>26876</v>
      </c>
      <c r="W52" s="71">
        <f>+V52*$M52</f>
        <v>5375.2000000000007</v>
      </c>
      <c r="X52" s="70">
        <f>+X51</f>
        <v>33197</v>
      </c>
      <c r="Y52" s="71">
        <f>+X52*$M52</f>
        <v>6639.4000000000005</v>
      </c>
      <c r="Z52" s="70">
        <f>+Z51</f>
        <v>26876</v>
      </c>
      <c r="AA52" s="71">
        <f>+Z52*$M52</f>
        <v>5375.2000000000007</v>
      </c>
      <c r="AB52" s="70">
        <f>+AB51</f>
        <v>33197</v>
      </c>
      <c r="AC52" s="71">
        <f>+AB52*$M52</f>
        <v>6639.4000000000005</v>
      </c>
      <c r="AD52" s="70">
        <f>+AD51</f>
        <v>60206</v>
      </c>
      <c r="AE52" s="71">
        <f>+AD52*$M52</f>
        <v>12041.2</v>
      </c>
      <c r="AF52" s="70">
        <f>+AF51</f>
        <v>6321</v>
      </c>
      <c r="AG52" s="71">
        <f>+AF52*$M52</f>
        <v>1264.2</v>
      </c>
      <c r="AH52" s="70">
        <f>+AH51</f>
        <v>7168</v>
      </c>
      <c r="AI52" s="71">
        <f>+AH52*$M52</f>
        <v>1433.6000000000001</v>
      </c>
      <c r="AJ52" s="70">
        <f>+AJ51</f>
        <v>13489</v>
      </c>
      <c r="AK52" s="71">
        <f>+AJ52*$M52</f>
        <v>2697.8</v>
      </c>
      <c r="AL52" s="70">
        <f>+AL51</f>
        <v>3533</v>
      </c>
      <c r="AM52" s="71">
        <f>+AL52*$M52</f>
        <v>706.6</v>
      </c>
      <c r="AN52" s="70">
        <f>+AN51</f>
        <v>12664</v>
      </c>
      <c r="AO52" s="71">
        <f>+AN52*$M52</f>
        <v>2532.8000000000002</v>
      </c>
      <c r="AP52" s="70">
        <f>+AP51</f>
        <v>7066</v>
      </c>
      <c r="AQ52" s="71">
        <f>+AP52*$M52</f>
        <v>1413.2</v>
      </c>
      <c r="AR52" s="70">
        <f>+AR51</f>
        <v>10600</v>
      </c>
      <c r="AS52" s="71">
        <f>+AR52*$M52</f>
        <v>2120</v>
      </c>
      <c r="AT52" s="70">
        <f>+AT51</f>
        <v>12642</v>
      </c>
      <c r="AU52" s="71">
        <f>+AT52*$M52</f>
        <v>2528.4</v>
      </c>
      <c r="AV52" s="70">
        <f>+AV51</f>
        <v>31616</v>
      </c>
      <c r="AW52" s="71">
        <f>+AV52*$M52</f>
        <v>6323.2000000000007</v>
      </c>
      <c r="AX52" s="70">
        <f>+AX51</f>
        <v>44258</v>
      </c>
      <c r="AY52" s="71">
        <f>+AX52*$M52</f>
        <v>8851.6</v>
      </c>
      <c r="AZ52" s="70">
        <f>+AZ51</f>
        <v>7066</v>
      </c>
      <c r="BA52" s="71">
        <f>+AZ52*$M52</f>
        <v>1413.2</v>
      </c>
      <c r="BB52" s="70">
        <f>+BB51</f>
        <v>7168</v>
      </c>
      <c r="BC52" s="71">
        <f>+BB52*$M52</f>
        <v>1433.6000000000001</v>
      </c>
      <c r="BD52" s="70">
        <f>+BD51</f>
        <v>7168</v>
      </c>
      <c r="BE52" s="71">
        <f>+BD52*$M52</f>
        <v>1433.6000000000001</v>
      </c>
      <c r="BF52" s="70">
        <f>+BF51</f>
        <v>14132</v>
      </c>
      <c r="BG52" s="71">
        <f>+BF52*$M52</f>
        <v>2826.4</v>
      </c>
      <c r="BH52" s="70">
        <f>+BH51</f>
        <v>7066</v>
      </c>
      <c r="BI52" s="71">
        <f>+BH52*$M52</f>
        <v>1413.2</v>
      </c>
      <c r="BJ52" s="70">
        <f>+BJ51</f>
        <v>44258</v>
      </c>
      <c r="BK52" s="71">
        <f>+BJ52*$M52</f>
        <v>8851.6</v>
      </c>
      <c r="BL52" s="70">
        <f>+BL51</f>
        <v>57656</v>
      </c>
      <c r="BM52" s="71">
        <f>+BL52*$M52</f>
        <v>11531.2</v>
      </c>
      <c r="BN52" s="70">
        <f>+BN51</f>
        <v>7066</v>
      </c>
      <c r="BO52" s="71">
        <f>+BN52*$M52</f>
        <v>1413.2</v>
      </c>
      <c r="BP52" s="70">
        <f>+BP51</f>
        <v>10599</v>
      </c>
      <c r="BQ52" s="71">
        <f>+BP52*$M52</f>
        <v>2119.8000000000002</v>
      </c>
      <c r="BR52" s="70">
        <f>+BR51</f>
        <v>13489</v>
      </c>
      <c r="BS52" s="71">
        <f>+BR52*$M52</f>
        <v>2697.8</v>
      </c>
      <c r="BT52" s="70">
        <f>+BT51</f>
        <v>7066</v>
      </c>
      <c r="BU52" s="71">
        <f>+BT52*$M52</f>
        <v>1413.2</v>
      </c>
      <c r="BV52" s="70">
        <f>+BV51</f>
        <v>7066</v>
      </c>
      <c r="BW52" s="71">
        <f>+BV52*$M52</f>
        <v>1413.2</v>
      </c>
      <c r="BX52" s="70">
        <f>+BX51</f>
        <v>12664</v>
      </c>
      <c r="BY52" s="71">
        <f>+BX52*$M52</f>
        <v>2532.8000000000002</v>
      </c>
      <c r="BZ52" s="70">
        <f>+BZ51</f>
        <v>7066</v>
      </c>
      <c r="CA52" s="71">
        <f>+BZ52*$M52</f>
        <v>1413.2</v>
      </c>
      <c r="CB52" s="70">
        <f>+CB51</f>
        <v>4660</v>
      </c>
      <c r="CC52" s="71">
        <f>+CB52*$M52</f>
        <v>932</v>
      </c>
      <c r="CD52" s="70">
        <f>+CD51</f>
        <v>4660</v>
      </c>
      <c r="CE52" s="71">
        <f>+CD52*$M52</f>
        <v>932</v>
      </c>
      <c r="CG52" s="41" t="str">
        <f>IF((OR((O52=""),(O52&gt;0))),"1","0")</f>
        <v>1</v>
      </c>
    </row>
    <row r="53" spans="1:85">
      <c r="E53" s="73" t="s">
        <v>35</v>
      </c>
      <c r="F53" s="1"/>
      <c r="G53" s="1"/>
      <c r="H53" s="1"/>
      <c r="I53" s="1"/>
      <c r="J53" s="1"/>
      <c r="K53" s="1"/>
      <c r="L53" s="58"/>
      <c r="M53" s="80"/>
      <c r="N53" s="54">
        <f>SUBTOTAL(9,N51:N52)</f>
        <v>1740260</v>
      </c>
      <c r="O53" s="55">
        <f>SUBTOTAL(9,O51:O52)</f>
        <v>174026</v>
      </c>
      <c r="P53" s="54">
        <f>SUBTOTAL(9,P51:P52)</f>
        <v>301016</v>
      </c>
      <c r="Q53" s="55">
        <f>SUBTOTAL(9,Q51:Q52)</f>
        <v>30101.600000000002</v>
      </c>
      <c r="R53" s="54">
        <f t="shared" ref="R53:CC53" si="78">SUBTOTAL(9,R51:R52)</f>
        <v>301016</v>
      </c>
      <c r="S53" s="55">
        <f t="shared" si="78"/>
        <v>30101.600000000002</v>
      </c>
      <c r="T53" s="54">
        <f t="shared" si="78"/>
        <v>41110</v>
      </c>
      <c r="U53" s="55">
        <f t="shared" si="78"/>
        <v>4111</v>
      </c>
      <c r="V53" s="54">
        <f t="shared" si="78"/>
        <v>53752</v>
      </c>
      <c r="W53" s="55">
        <f t="shared" si="78"/>
        <v>5375.2000000000007</v>
      </c>
      <c r="X53" s="54">
        <f t="shared" si="78"/>
        <v>66394</v>
      </c>
      <c r="Y53" s="55">
        <f t="shared" si="78"/>
        <v>6639.4000000000005</v>
      </c>
      <c r="Z53" s="54">
        <f t="shared" si="78"/>
        <v>53752</v>
      </c>
      <c r="AA53" s="55">
        <f t="shared" si="78"/>
        <v>5375.2000000000007</v>
      </c>
      <c r="AB53" s="54">
        <f t="shared" si="78"/>
        <v>66394</v>
      </c>
      <c r="AC53" s="55">
        <f t="shared" si="78"/>
        <v>6639.4000000000005</v>
      </c>
      <c r="AD53" s="54">
        <f t="shared" si="78"/>
        <v>120412</v>
      </c>
      <c r="AE53" s="55">
        <f t="shared" si="78"/>
        <v>12041.2</v>
      </c>
      <c r="AF53" s="54">
        <f t="shared" si="78"/>
        <v>12642</v>
      </c>
      <c r="AG53" s="55">
        <f t="shared" si="78"/>
        <v>1264.2</v>
      </c>
      <c r="AH53" s="54">
        <f t="shared" si="78"/>
        <v>14336</v>
      </c>
      <c r="AI53" s="55">
        <f t="shared" si="78"/>
        <v>1433.6000000000001</v>
      </c>
      <c r="AJ53" s="54">
        <f t="shared" si="78"/>
        <v>26978</v>
      </c>
      <c r="AK53" s="55">
        <f t="shared" si="78"/>
        <v>2697.8</v>
      </c>
      <c r="AL53" s="54">
        <f t="shared" si="78"/>
        <v>7066</v>
      </c>
      <c r="AM53" s="55">
        <f t="shared" si="78"/>
        <v>706.6</v>
      </c>
      <c r="AN53" s="54">
        <f t="shared" si="78"/>
        <v>25328</v>
      </c>
      <c r="AO53" s="55">
        <f t="shared" si="78"/>
        <v>2532.8000000000002</v>
      </c>
      <c r="AP53" s="54">
        <f t="shared" si="78"/>
        <v>14132</v>
      </c>
      <c r="AQ53" s="55">
        <f t="shared" si="78"/>
        <v>1413.2</v>
      </c>
      <c r="AR53" s="54">
        <f t="shared" si="78"/>
        <v>21200</v>
      </c>
      <c r="AS53" s="55">
        <f t="shared" si="78"/>
        <v>2120</v>
      </c>
      <c r="AT53" s="54">
        <f t="shared" si="78"/>
        <v>25284</v>
      </c>
      <c r="AU53" s="55">
        <f t="shared" si="78"/>
        <v>2528.4</v>
      </c>
      <c r="AV53" s="54">
        <f t="shared" si="78"/>
        <v>63232</v>
      </c>
      <c r="AW53" s="55">
        <f t="shared" si="78"/>
        <v>6323.2000000000007</v>
      </c>
      <c r="AX53" s="54">
        <f t="shared" si="78"/>
        <v>88516</v>
      </c>
      <c r="AY53" s="55">
        <f t="shared" si="78"/>
        <v>8851.6</v>
      </c>
      <c r="AZ53" s="54">
        <f t="shared" si="78"/>
        <v>14132</v>
      </c>
      <c r="BA53" s="55">
        <f t="shared" si="78"/>
        <v>1413.2</v>
      </c>
      <c r="BB53" s="54">
        <f t="shared" si="78"/>
        <v>14336</v>
      </c>
      <c r="BC53" s="55">
        <f t="shared" si="78"/>
        <v>1433.6000000000001</v>
      </c>
      <c r="BD53" s="54">
        <f t="shared" si="78"/>
        <v>14336</v>
      </c>
      <c r="BE53" s="55">
        <f t="shared" si="78"/>
        <v>1433.6000000000001</v>
      </c>
      <c r="BF53" s="54">
        <f t="shared" si="78"/>
        <v>28264</v>
      </c>
      <c r="BG53" s="55">
        <f t="shared" si="78"/>
        <v>2826.4</v>
      </c>
      <c r="BH53" s="54">
        <f t="shared" si="78"/>
        <v>14132</v>
      </c>
      <c r="BI53" s="55">
        <f t="shared" si="78"/>
        <v>1413.2</v>
      </c>
      <c r="BJ53" s="54">
        <f t="shared" si="78"/>
        <v>88516</v>
      </c>
      <c r="BK53" s="55">
        <f t="shared" si="78"/>
        <v>8851.6</v>
      </c>
      <c r="BL53" s="54">
        <f t="shared" si="78"/>
        <v>115312</v>
      </c>
      <c r="BM53" s="55">
        <f t="shared" si="78"/>
        <v>11531.2</v>
      </c>
      <c r="BN53" s="54">
        <f t="shared" si="78"/>
        <v>14132</v>
      </c>
      <c r="BO53" s="55">
        <f t="shared" si="78"/>
        <v>1413.2</v>
      </c>
      <c r="BP53" s="54">
        <f t="shared" si="78"/>
        <v>21198</v>
      </c>
      <c r="BQ53" s="55">
        <f t="shared" si="78"/>
        <v>2119.8000000000002</v>
      </c>
      <c r="BR53" s="54">
        <f t="shared" si="78"/>
        <v>26978</v>
      </c>
      <c r="BS53" s="55">
        <f t="shared" si="78"/>
        <v>2697.8</v>
      </c>
      <c r="BT53" s="54">
        <f t="shared" si="78"/>
        <v>14132</v>
      </c>
      <c r="BU53" s="55">
        <f t="shared" si="78"/>
        <v>1413.2</v>
      </c>
      <c r="BV53" s="54">
        <f t="shared" si="78"/>
        <v>14132</v>
      </c>
      <c r="BW53" s="55">
        <f t="shared" si="78"/>
        <v>1413.2</v>
      </c>
      <c r="BX53" s="54">
        <f t="shared" si="78"/>
        <v>25328</v>
      </c>
      <c r="BY53" s="55">
        <f t="shared" si="78"/>
        <v>2532.8000000000002</v>
      </c>
      <c r="BZ53" s="54">
        <f t="shared" si="78"/>
        <v>14132</v>
      </c>
      <c r="CA53" s="55">
        <f t="shared" si="78"/>
        <v>1413.2</v>
      </c>
      <c r="CB53" s="54">
        <f t="shared" si="78"/>
        <v>9320</v>
      </c>
      <c r="CC53" s="55">
        <f t="shared" si="78"/>
        <v>932</v>
      </c>
      <c r="CD53" s="54">
        <f t="shared" ref="CD53:CE53" si="79">SUBTOTAL(9,CD51:CD52)</f>
        <v>9320</v>
      </c>
      <c r="CE53" s="55">
        <f t="shared" si="79"/>
        <v>932</v>
      </c>
      <c r="CG53" s="41"/>
    </row>
    <row r="54" spans="1:85">
      <c r="E54" s="73"/>
      <c r="F54" s="1"/>
      <c r="G54" s="1"/>
      <c r="H54" s="1"/>
      <c r="I54" s="1"/>
      <c r="J54" s="1"/>
      <c r="K54" s="1"/>
      <c r="L54" s="58"/>
      <c r="M54" s="53"/>
      <c r="N54" s="54"/>
      <c r="O54" s="55"/>
      <c r="P54" s="54"/>
      <c r="Q54" s="55"/>
      <c r="R54" s="54"/>
      <c r="S54" s="55"/>
      <c r="T54" s="54"/>
      <c r="U54" s="55"/>
      <c r="V54" s="54"/>
      <c r="W54" s="55"/>
      <c r="X54" s="54"/>
      <c r="Y54" s="55"/>
      <c r="Z54" s="54"/>
      <c r="AA54" s="55"/>
      <c r="AB54" s="54"/>
      <c r="AC54" s="55"/>
      <c r="AD54" s="54"/>
      <c r="AE54" s="55"/>
      <c r="AF54" s="54"/>
      <c r="AG54" s="55"/>
      <c r="AH54" s="54"/>
      <c r="AI54" s="55"/>
      <c r="AJ54" s="54"/>
      <c r="AK54" s="55"/>
      <c r="AL54" s="54"/>
      <c r="AM54" s="55"/>
      <c r="AN54" s="54"/>
      <c r="AO54" s="55"/>
      <c r="AP54" s="54"/>
      <c r="AQ54" s="55"/>
      <c r="AR54" s="54"/>
      <c r="AS54" s="55"/>
      <c r="AT54" s="54"/>
      <c r="AU54" s="55"/>
      <c r="AV54" s="54"/>
      <c r="AW54" s="55"/>
      <c r="AX54" s="54"/>
      <c r="AY54" s="55"/>
      <c r="AZ54" s="54"/>
      <c r="BA54" s="55"/>
      <c r="BB54" s="54"/>
      <c r="BC54" s="55"/>
      <c r="BD54" s="54"/>
      <c r="BE54" s="55"/>
      <c r="BF54" s="54"/>
      <c r="BG54" s="55"/>
      <c r="BH54" s="54"/>
      <c r="BI54" s="55"/>
      <c r="BJ54" s="54"/>
      <c r="BK54" s="55"/>
      <c r="BL54" s="54"/>
      <c r="BM54" s="55"/>
      <c r="BN54" s="54"/>
      <c r="BO54" s="55"/>
      <c r="BP54" s="54"/>
      <c r="BQ54" s="55"/>
      <c r="BR54" s="54"/>
      <c r="BS54" s="55"/>
      <c r="BT54" s="54"/>
      <c r="BU54" s="55"/>
      <c r="BV54" s="54"/>
      <c r="BW54" s="55"/>
      <c r="BX54" s="54"/>
      <c r="BY54" s="55"/>
      <c r="BZ54" s="54"/>
      <c r="CA54" s="55"/>
      <c r="CB54" s="54"/>
      <c r="CC54" s="55"/>
      <c r="CD54" s="54"/>
      <c r="CE54" s="55"/>
      <c r="CG54" s="41"/>
    </row>
    <row r="55" spans="1:85">
      <c r="A55" s="81" t="s">
        <v>36</v>
      </c>
      <c r="B55" s="81" t="s">
        <v>37</v>
      </c>
      <c r="C55" s="81"/>
      <c r="D55" s="81"/>
      <c r="E55" s="10"/>
      <c r="F55" s="1"/>
      <c r="G55" s="1"/>
      <c r="H55" s="1"/>
      <c r="I55" s="1"/>
      <c r="J55" s="1"/>
      <c r="K55" s="1"/>
      <c r="L55" s="48"/>
      <c r="M55" s="82"/>
      <c r="N55" s="83"/>
      <c r="O55" s="55"/>
      <c r="P55" s="83" t="s">
        <v>38</v>
      </c>
      <c r="Q55" s="55"/>
      <c r="R55" s="83" t="s">
        <v>38</v>
      </c>
      <c r="S55" s="55"/>
      <c r="T55" s="83" t="s">
        <v>38</v>
      </c>
      <c r="U55" s="55"/>
      <c r="V55" s="83" t="s">
        <v>38</v>
      </c>
      <c r="W55" s="55"/>
      <c r="X55" s="83" t="s">
        <v>38</v>
      </c>
      <c r="Y55" s="55"/>
      <c r="Z55" s="83" t="s">
        <v>38</v>
      </c>
      <c r="AA55" s="55"/>
      <c r="AB55" s="83" t="s">
        <v>38</v>
      </c>
      <c r="AC55" s="55"/>
      <c r="AD55" s="83" t="s">
        <v>38</v>
      </c>
      <c r="AE55" s="55"/>
      <c r="AF55" s="83" t="s">
        <v>38</v>
      </c>
      <c r="AG55" s="55"/>
      <c r="AH55" s="83" t="s">
        <v>38</v>
      </c>
      <c r="AI55" s="55"/>
      <c r="AJ55" s="83" t="s">
        <v>38</v>
      </c>
      <c r="AK55" s="55"/>
      <c r="AL55" s="83" t="s">
        <v>38</v>
      </c>
      <c r="AM55" s="55"/>
      <c r="AN55" s="83" t="s">
        <v>38</v>
      </c>
      <c r="AO55" s="55"/>
      <c r="AP55" s="83" t="s">
        <v>38</v>
      </c>
      <c r="AQ55" s="55"/>
      <c r="AR55" s="83" t="s">
        <v>38</v>
      </c>
      <c r="AS55" s="55"/>
      <c r="AT55" s="83" t="s">
        <v>38</v>
      </c>
      <c r="AU55" s="55"/>
      <c r="AV55" s="83" t="s">
        <v>38</v>
      </c>
      <c r="AW55" s="55"/>
      <c r="AX55" s="83" t="s">
        <v>38</v>
      </c>
      <c r="AY55" s="55"/>
      <c r="AZ55" s="83" t="s">
        <v>38</v>
      </c>
      <c r="BA55" s="55"/>
      <c r="BB55" s="83" t="s">
        <v>38</v>
      </c>
      <c r="BC55" s="55"/>
      <c r="BD55" s="83" t="s">
        <v>38</v>
      </c>
      <c r="BE55" s="55"/>
      <c r="BF55" s="83" t="s">
        <v>38</v>
      </c>
      <c r="BG55" s="55"/>
      <c r="BH55" s="83" t="s">
        <v>38</v>
      </c>
      <c r="BI55" s="55"/>
      <c r="BJ55" s="83" t="s">
        <v>38</v>
      </c>
      <c r="BK55" s="55"/>
      <c r="BL55" s="83" t="s">
        <v>38</v>
      </c>
      <c r="BM55" s="55"/>
      <c r="BN55" s="83" t="s">
        <v>38</v>
      </c>
      <c r="BO55" s="55"/>
      <c r="BP55" s="83" t="s">
        <v>38</v>
      </c>
      <c r="BQ55" s="55"/>
      <c r="BR55" s="83" t="s">
        <v>38</v>
      </c>
      <c r="BS55" s="55"/>
      <c r="BT55" s="83" t="s">
        <v>38</v>
      </c>
      <c r="BU55" s="55"/>
      <c r="BV55" s="83" t="s">
        <v>38</v>
      </c>
      <c r="BW55" s="55"/>
      <c r="BX55" s="83" t="s">
        <v>38</v>
      </c>
      <c r="BY55" s="55"/>
      <c r="BZ55" s="83" t="s">
        <v>38</v>
      </c>
      <c r="CA55" s="55"/>
      <c r="CB55" s="83" t="s">
        <v>38</v>
      </c>
      <c r="CC55" s="55"/>
      <c r="CD55" s="83" t="s">
        <v>38</v>
      </c>
      <c r="CE55" s="55"/>
      <c r="CG55" s="41" t="str">
        <f t="shared" ref="CG55:CG70" si="80">IF((OR((O55=""),(O55&gt;0))),"1","0")</f>
        <v>1</v>
      </c>
    </row>
    <row r="56" spans="1:85">
      <c r="A56" s="1" t="str">
        <f>[1]InputSheet!$C41</f>
        <v>PRB</v>
      </c>
      <c r="B56" s="1" t="str">
        <f>[1]InputSheet!$D41</f>
        <v>Contr/Govt</v>
      </c>
      <c r="C56" s="84" t="str">
        <f>$F$6&amp;$A56&amp;$B56</f>
        <v>ISPRBContr/Govt</v>
      </c>
      <c r="D56" s="84"/>
      <c r="E56" s="10" t="s">
        <v>39</v>
      </c>
      <c r="F56" s="1"/>
      <c r="G56" s="1" t="s">
        <v>29</v>
      </c>
      <c r="H56" s="1"/>
      <c r="I56" s="1"/>
      <c r="J56" s="1"/>
      <c r="K56" s="1"/>
      <c r="L56" s="85"/>
      <c r="M56" s="82">
        <v>0.3</v>
      </c>
      <c r="N56" s="86"/>
      <c r="O56" s="55">
        <f>SUMIF($P$17:$CG$17,O$17,$P56:$CG56)</f>
        <v>0</v>
      </c>
      <c r="P56" s="87">
        <f>Q47</f>
        <v>0</v>
      </c>
      <c r="Q56" s="55">
        <f>ROUND(P56*$M56,0)</f>
        <v>0</v>
      </c>
      <c r="R56" s="87">
        <f>S47</f>
        <v>0</v>
      </c>
      <c r="S56" s="55">
        <f>ROUND(R56*$M56,0)</f>
        <v>0</v>
      </c>
      <c r="T56" s="87">
        <f>U47</f>
        <v>0</v>
      </c>
      <c r="U56" s="55">
        <f>ROUND(T56*$M56,0)</f>
        <v>0</v>
      </c>
      <c r="V56" s="87">
        <f>W47</f>
        <v>0</v>
      </c>
      <c r="W56" s="55">
        <f>ROUND(V56*$M56,0)</f>
        <v>0</v>
      </c>
      <c r="X56" s="87">
        <f>Y47</f>
        <v>0</v>
      </c>
      <c r="Y56" s="55">
        <f>ROUND(X56*$M56,0)</f>
        <v>0</v>
      </c>
      <c r="Z56" s="87">
        <f>AA47</f>
        <v>0</v>
      </c>
      <c r="AA56" s="55">
        <f>ROUND(Z56*$M56,0)</f>
        <v>0</v>
      </c>
      <c r="AB56" s="87">
        <f>AC47</f>
        <v>0</v>
      </c>
      <c r="AC56" s="55">
        <f>ROUND(AB56*$M56,0)</f>
        <v>0</v>
      </c>
      <c r="AD56" s="87">
        <f>AE47</f>
        <v>0</v>
      </c>
      <c r="AE56" s="55">
        <f>ROUND(AD56*$M56,0)</f>
        <v>0</v>
      </c>
      <c r="AF56" s="87">
        <f>AG47</f>
        <v>0</v>
      </c>
      <c r="AG56" s="55">
        <f>ROUND(AF56*$M56,0)</f>
        <v>0</v>
      </c>
      <c r="AH56" s="87">
        <f>AI47</f>
        <v>0</v>
      </c>
      <c r="AI56" s="55">
        <f>ROUND(AH56*$M56,0)</f>
        <v>0</v>
      </c>
      <c r="AJ56" s="87">
        <f>AK47</f>
        <v>0</v>
      </c>
      <c r="AK56" s="55">
        <f>ROUND(AJ56*$M56,0)</f>
        <v>0</v>
      </c>
      <c r="AL56" s="87">
        <f>AM47</f>
        <v>0</v>
      </c>
      <c r="AM56" s="55">
        <f>ROUND(AL56*$M56,0)</f>
        <v>0</v>
      </c>
      <c r="AN56" s="87">
        <f>AO47</f>
        <v>0</v>
      </c>
      <c r="AO56" s="55">
        <f>ROUND(AN56*$M56,0)</f>
        <v>0</v>
      </c>
      <c r="AP56" s="87">
        <f>AQ47</f>
        <v>0</v>
      </c>
      <c r="AQ56" s="55">
        <f>ROUND(AP56*$M56,0)</f>
        <v>0</v>
      </c>
      <c r="AR56" s="87">
        <f>AS47</f>
        <v>0</v>
      </c>
      <c r="AS56" s="55">
        <f>ROUND(AR56*$M56,0)</f>
        <v>0</v>
      </c>
      <c r="AT56" s="87">
        <f>AU47</f>
        <v>0</v>
      </c>
      <c r="AU56" s="55">
        <f>ROUND(AT56*$M56,0)</f>
        <v>0</v>
      </c>
      <c r="AV56" s="87">
        <f>AW47</f>
        <v>0</v>
      </c>
      <c r="AW56" s="55">
        <f>ROUND(AV56*$M56,0)</f>
        <v>0</v>
      </c>
      <c r="AX56" s="87">
        <f>AY47</f>
        <v>0</v>
      </c>
      <c r="AY56" s="55">
        <f>ROUND(AX56*$M56,0)</f>
        <v>0</v>
      </c>
      <c r="AZ56" s="87">
        <f>BA47</f>
        <v>0</v>
      </c>
      <c r="BA56" s="55">
        <f>ROUND(AZ56*$M56,0)</f>
        <v>0</v>
      </c>
      <c r="BB56" s="87">
        <f>BC47</f>
        <v>0</v>
      </c>
      <c r="BC56" s="55">
        <f>ROUND(BB56*$M56,0)</f>
        <v>0</v>
      </c>
      <c r="BD56" s="87">
        <f>BE47</f>
        <v>0</v>
      </c>
      <c r="BE56" s="55">
        <f>ROUND(BD56*$M56,0)</f>
        <v>0</v>
      </c>
      <c r="BF56" s="87">
        <f>BG47</f>
        <v>0</v>
      </c>
      <c r="BG56" s="55">
        <f>ROUND(BF56*$M56,0)</f>
        <v>0</v>
      </c>
      <c r="BH56" s="87">
        <f>BI47</f>
        <v>0</v>
      </c>
      <c r="BI56" s="55">
        <f>ROUND(BH56*$M56,0)</f>
        <v>0</v>
      </c>
      <c r="BJ56" s="87">
        <f>BK47</f>
        <v>0</v>
      </c>
      <c r="BK56" s="55">
        <f>ROUND(BJ56*$M56,0)</f>
        <v>0</v>
      </c>
      <c r="BL56" s="87">
        <f>BM47</f>
        <v>0</v>
      </c>
      <c r="BM56" s="55">
        <f>ROUND(BL56*$M56,0)</f>
        <v>0</v>
      </c>
      <c r="BN56" s="87">
        <f>BO47</f>
        <v>0</v>
      </c>
      <c r="BO56" s="55">
        <f>ROUND(BN56*$M56,0)</f>
        <v>0</v>
      </c>
      <c r="BP56" s="87">
        <f>BQ47</f>
        <v>0</v>
      </c>
      <c r="BQ56" s="55">
        <f>ROUND(BP56*$M56,0)</f>
        <v>0</v>
      </c>
      <c r="BR56" s="87">
        <f>BS47</f>
        <v>0</v>
      </c>
      <c r="BS56" s="55">
        <f>ROUND(BR56*$M56,0)</f>
        <v>0</v>
      </c>
      <c r="BT56" s="87">
        <f>BU47</f>
        <v>0</v>
      </c>
      <c r="BU56" s="55">
        <f>ROUND(BT56*$M56,0)</f>
        <v>0</v>
      </c>
      <c r="BV56" s="87">
        <f>BW47</f>
        <v>0</v>
      </c>
      <c r="BW56" s="55">
        <f>ROUND(BV56*$M56,0)</f>
        <v>0</v>
      </c>
      <c r="BX56" s="87">
        <f t="shared" ref="BX56:CD56" si="81">BY47</f>
        <v>0</v>
      </c>
      <c r="BY56" s="55">
        <f>ROUND(BX56*$M56,0)</f>
        <v>0</v>
      </c>
      <c r="BZ56" s="87">
        <f t="shared" si="81"/>
        <v>0</v>
      </c>
      <c r="CA56" s="55">
        <f>ROUND(BZ56*$M56,0)</f>
        <v>0</v>
      </c>
      <c r="CB56" s="87">
        <f t="shared" si="81"/>
        <v>0</v>
      </c>
      <c r="CC56" s="55">
        <f>ROUND(CB56*$M56,0)</f>
        <v>0</v>
      </c>
      <c r="CD56" s="87">
        <f t="shared" si="81"/>
        <v>0</v>
      </c>
      <c r="CE56" s="55">
        <f>ROUND(CD56*$M56,0)</f>
        <v>0</v>
      </c>
      <c r="CG56" s="41" t="str">
        <f t="shared" si="80"/>
        <v>0</v>
      </c>
    </row>
    <row r="57" spans="1:85" s="61" customFormat="1">
      <c r="A57" s="1" t="str">
        <f>[1]InputSheet!$C41</f>
        <v>PRB</v>
      </c>
      <c r="B57" s="1" t="str">
        <f>[1]InputSheet!$D41</f>
        <v>Contr/Govt</v>
      </c>
      <c r="C57" s="84" t="str">
        <f>$F$6&amp;$A57&amp;$B57</f>
        <v>ISPRBContr/Govt</v>
      </c>
      <c r="D57" s="84"/>
      <c r="E57" s="67" t="s">
        <v>39</v>
      </c>
      <c r="G57" s="61" t="s">
        <v>31</v>
      </c>
      <c r="L57" s="88"/>
      <c r="M57" s="69">
        <v>0.3</v>
      </c>
      <c r="N57" s="89"/>
      <c r="O57" s="71">
        <f>SUMIF($P$17:$CG$17,O$17,$P57:$CG57)</f>
        <v>313249</v>
      </c>
      <c r="P57" s="90">
        <f>Q48+Q53</f>
        <v>180609.6</v>
      </c>
      <c r="Q57" s="71">
        <f>ROUND(P57*$M57,0)</f>
        <v>54183</v>
      </c>
      <c r="R57" s="90">
        <f>S48+S53</f>
        <v>180609.6</v>
      </c>
      <c r="S57" s="71">
        <f>ROUND(R57*$M57,0)</f>
        <v>54183</v>
      </c>
      <c r="T57" s="90">
        <f>U48+U53</f>
        <v>24666</v>
      </c>
      <c r="U57" s="71">
        <f>ROUND(T57*$M57,0)</f>
        <v>7400</v>
      </c>
      <c r="V57" s="90">
        <f>W48+W53</f>
        <v>32251.200000000001</v>
      </c>
      <c r="W57" s="71">
        <f>ROUND(V57*$M57,0)</f>
        <v>9675</v>
      </c>
      <c r="X57" s="90">
        <f>Y48+Y53</f>
        <v>39836.400000000001</v>
      </c>
      <c r="Y57" s="71">
        <f>ROUND(X57*$M57,0)</f>
        <v>11951</v>
      </c>
      <c r="Z57" s="90">
        <f>AA48+AA53</f>
        <v>32251.200000000001</v>
      </c>
      <c r="AA57" s="71">
        <f>ROUND(Z57*$M57,0)</f>
        <v>9675</v>
      </c>
      <c r="AB57" s="90">
        <f>AC48+AC53</f>
        <v>39836.400000000001</v>
      </c>
      <c r="AC57" s="71">
        <f>ROUND(AB57*$M57,0)</f>
        <v>11951</v>
      </c>
      <c r="AD57" s="90">
        <f>AE48+AE53</f>
        <v>72247.199999999997</v>
      </c>
      <c r="AE57" s="71">
        <f>ROUND(AD57*$M57,0)</f>
        <v>21674</v>
      </c>
      <c r="AF57" s="90">
        <f>AG48+AG53</f>
        <v>7585.2</v>
      </c>
      <c r="AG57" s="71">
        <f>ROUND(AF57*$M57,0)</f>
        <v>2276</v>
      </c>
      <c r="AH57" s="90">
        <f>AI48+AI53</f>
        <v>8601.6</v>
      </c>
      <c r="AI57" s="71">
        <f>ROUND(AH57*$M57,0)</f>
        <v>2580</v>
      </c>
      <c r="AJ57" s="90">
        <f>AK48+AK53</f>
        <v>16186.8</v>
      </c>
      <c r="AK57" s="71">
        <f>ROUND(AJ57*$M57,0)</f>
        <v>4856</v>
      </c>
      <c r="AL57" s="90">
        <f>AM48+AM53</f>
        <v>4239.6000000000004</v>
      </c>
      <c r="AM57" s="71">
        <f>ROUND(AL57*$M57,0)</f>
        <v>1272</v>
      </c>
      <c r="AN57" s="90">
        <f>AO48+AO53</f>
        <v>15196.8</v>
      </c>
      <c r="AO57" s="71">
        <f>ROUND(AN57*$M57,0)</f>
        <v>4559</v>
      </c>
      <c r="AP57" s="90">
        <f>AQ48+AQ53</f>
        <v>8479.2000000000007</v>
      </c>
      <c r="AQ57" s="71">
        <f>ROUND(AP57*$M57,0)</f>
        <v>2544</v>
      </c>
      <c r="AR57" s="90">
        <f>AS48+AS53</f>
        <v>12720</v>
      </c>
      <c r="AS57" s="71">
        <f>ROUND(AR57*$M57,0)</f>
        <v>3816</v>
      </c>
      <c r="AT57" s="90">
        <f>AU48+AU53</f>
        <v>15170.4</v>
      </c>
      <c r="AU57" s="71">
        <f>ROUND(AT57*$M57,0)</f>
        <v>4551</v>
      </c>
      <c r="AV57" s="90">
        <f>AW48+AW53</f>
        <v>37939.199999999997</v>
      </c>
      <c r="AW57" s="71">
        <f>ROUND(AV57*$M57,0)</f>
        <v>11382</v>
      </c>
      <c r="AX57" s="90">
        <f>AY48+AY53</f>
        <v>53109.599999999999</v>
      </c>
      <c r="AY57" s="71">
        <f>ROUND(AX57*$M57,0)</f>
        <v>15933</v>
      </c>
      <c r="AZ57" s="90">
        <f>BA48+BA53</f>
        <v>8479.2000000000007</v>
      </c>
      <c r="BA57" s="71">
        <f>ROUND(AZ57*$M57,0)</f>
        <v>2544</v>
      </c>
      <c r="BB57" s="90">
        <f>BC48+BC53</f>
        <v>8601.6</v>
      </c>
      <c r="BC57" s="71">
        <f>ROUND(BB57*$M57,0)</f>
        <v>2580</v>
      </c>
      <c r="BD57" s="90">
        <f>BE48+BE53</f>
        <v>8601.6</v>
      </c>
      <c r="BE57" s="71">
        <f>ROUND(BD57*$M57,0)</f>
        <v>2580</v>
      </c>
      <c r="BF57" s="90">
        <f>BG48+BG53</f>
        <v>16958.400000000001</v>
      </c>
      <c r="BG57" s="71">
        <f>ROUND(BF57*$M57,0)</f>
        <v>5088</v>
      </c>
      <c r="BH57" s="90">
        <f>BI48+BI53</f>
        <v>8479.2000000000007</v>
      </c>
      <c r="BI57" s="71">
        <f>ROUND(BH57*$M57,0)</f>
        <v>2544</v>
      </c>
      <c r="BJ57" s="90">
        <f>BK48+BK53</f>
        <v>53109.599999999999</v>
      </c>
      <c r="BK57" s="71">
        <f>ROUND(BJ57*$M57,0)</f>
        <v>15933</v>
      </c>
      <c r="BL57" s="90">
        <f>BM48+BM53</f>
        <v>69187.199999999997</v>
      </c>
      <c r="BM57" s="71">
        <f>ROUND(BL57*$M57,0)</f>
        <v>20756</v>
      </c>
      <c r="BN57" s="90">
        <f>BO48+BO53</f>
        <v>8479.2000000000007</v>
      </c>
      <c r="BO57" s="71">
        <f>ROUND(BN57*$M57,0)</f>
        <v>2544</v>
      </c>
      <c r="BP57" s="90">
        <f>BQ48+BQ53</f>
        <v>12718.8</v>
      </c>
      <c r="BQ57" s="71">
        <f>ROUND(BP57*$M57,0)</f>
        <v>3816</v>
      </c>
      <c r="BR57" s="90">
        <f>BS48+BS53</f>
        <v>16186.8</v>
      </c>
      <c r="BS57" s="71">
        <f>ROUND(BR57*$M57,0)</f>
        <v>4856</v>
      </c>
      <c r="BT57" s="90">
        <f>BU48+BU53</f>
        <v>8479.2000000000007</v>
      </c>
      <c r="BU57" s="71">
        <f>ROUND(BT57*$M57,0)</f>
        <v>2544</v>
      </c>
      <c r="BV57" s="90">
        <f>BW48+BW53</f>
        <v>8479.2000000000007</v>
      </c>
      <c r="BW57" s="71">
        <f>ROUND(BV57*$M57,0)</f>
        <v>2544</v>
      </c>
      <c r="BX57" s="90">
        <f t="shared" ref="BX57:CD57" si="82">BY48+BY53</f>
        <v>15196.8</v>
      </c>
      <c r="BY57" s="71">
        <f>ROUND(BX57*$M57,0)</f>
        <v>4559</v>
      </c>
      <c r="BZ57" s="90">
        <f t="shared" si="82"/>
        <v>8479.2000000000007</v>
      </c>
      <c r="CA57" s="71">
        <f>ROUND(BZ57*$M57,0)</f>
        <v>2544</v>
      </c>
      <c r="CB57" s="90">
        <f t="shared" si="82"/>
        <v>5592</v>
      </c>
      <c r="CC57" s="71">
        <f>ROUND(CB57*$M57,0)</f>
        <v>1678</v>
      </c>
      <c r="CD57" s="90">
        <f t="shared" si="82"/>
        <v>5592</v>
      </c>
      <c r="CE57" s="71">
        <f>ROUND(CD57*$M57,0)</f>
        <v>1678</v>
      </c>
      <c r="CG57" s="72" t="str">
        <f t="shared" si="80"/>
        <v>1</v>
      </c>
    </row>
    <row r="58" spans="1:85">
      <c r="E58" s="73" t="s">
        <v>40</v>
      </c>
      <c r="F58" s="1"/>
      <c r="G58" s="1"/>
      <c r="H58" s="1"/>
      <c r="I58" s="1"/>
      <c r="J58" s="1"/>
      <c r="K58" s="1"/>
      <c r="L58" s="1"/>
      <c r="M58" s="53"/>
      <c r="N58" s="86"/>
      <c r="O58" s="55">
        <f>SUBTOTAL(9,O56:O57)</f>
        <v>313249</v>
      </c>
      <c r="P58" s="86"/>
      <c r="Q58" s="55">
        <f>SUBTOTAL(9,Q56:Q57)</f>
        <v>54183</v>
      </c>
      <c r="R58" s="86"/>
      <c r="S58" s="55">
        <f>SUBTOTAL(9,S56:S57)</f>
        <v>54183</v>
      </c>
      <c r="T58" s="86"/>
      <c r="U58" s="55">
        <f>SUBTOTAL(9,U56:U57)</f>
        <v>7400</v>
      </c>
      <c r="V58" s="86"/>
      <c r="W58" s="55">
        <f>SUBTOTAL(9,W56:W57)</f>
        <v>9675</v>
      </c>
      <c r="X58" s="86"/>
      <c r="Y58" s="55">
        <f>SUBTOTAL(9,Y56:Y57)</f>
        <v>11951</v>
      </c>
      <c r="Z58" s="86"/>
      <c r="AA58" s="55">
        <f>SUBTOTAL(9,AA56:AA57)</f>
        <v>9675</v>
      </c>
      <c r="AB58" s="86"/>
      <c r="AC58" s="55">
        <f>SUBTOTAL(9,AC56:AC57)</f>
        <v>11951</v>
      </c>
      <c r="AD58" s="86"/>
      <c r="AE58" s="55">
        <f>SUBTOTAL(9,AE56:AE57)</f>
        <v>21674</v>
      </c>
      <c r="AF58" s="86"/>
      <c r="AG58" s="55">
        <f>SUBTOTAL(9,AG56:AG57)</f>
        <v>2276</v>
      </c>
      <c r="AH58" s="86"/>
      <c r="AI58" s="55">
        <f>SUBTOTAL(9,AI56:AI57)</f>
        <v>2580</v>
      </c>
      <c r="AJ58" s="86"/>
      <c r="AK58" s="55">
        <f>SUBTOTAL(9,AK56:AK57)</f>
        <v>4856</v>
      </c>
      <c r="AL58" s="86"/>
      <c r="AM58" s="55">
        <f>SUBTOTAL(9,AM56:AM57)</f>
        <v>1272</v>
      </c>
      <c r="AN58" s="86"/>
      <c r="AO58" s="55">
        <f>SUBTOTAL(9,AO56:AO57)</f>
        <v>4559</v>
      </c>
      <c r="AP58" s="86"/>
      <c r="AQ58" s="55">
        <f>SUBTOTAL(9,AQ56:AQ57)</f>
        <v>2544</v>
      </c>
      <c r="AR58" s="86"/>
      <c r="AS58" s="55">
        <f>SUBTOTAL(9,AS56:AS57)</f>
        <v>3816</v>
      </c>
      <c r="AT58" s="86"/>
      <c r="AU58" s="55">
        <f>SUBTOTAL(9,AU56:AU57)</f>
        <v>4551</v>
      </c>
      <c r="AV58" s="86"/>
      <c r="AW58" s="55">
        <f>SUBTOTAL(9,AW56:AW57)</f>
        <v>11382</v>
      </c>
      <c r="AX58" s="86"/>
      <c r="AY58" s="55">
        <f>SUBTOTAL(9,AY56:AY57)</f>
        <v>15933</v>
      </c>
      <c r="AZ58" s="86"/>
      <c r="BA58" s="55">
        <f>SUBTOTAL(9,BA56:BA57)</f>
        <v>2544</v>
      </c>
      <c r="BB58" s="86"/>
      <c r="BC58" s="55">
        <f>SUBTOTAL(9,BC56:BC57)</f>
        <v>2580</v>
      </c>
      <c r="BD58" s="86"/>
      <c r="BE58" s="55">
        <f>SUBTOTAL(9,BE56:BE57)</f>
        <v>2580</v>
      </c>
      <c r="BF58" s="86"/>
      <c r="BG58" s="55">
        <f>SUBTOTAL(9,BG56:BG57)</f>
        <v>5088</v>
      </c>
      <c r="BH58" s="86"/>
      <c r="BI58" s="55">
        <f>SUBTOTAL(9,BI56:BI57)</f>
        <v>2544</v>
      </c>
      <c r="BJ58" s="86"/>
      <c r="BK58" s="55">
        <f>SUBTOTAL(9,BK56:BK57)</f>
        <v>15933</v>
      </c>
      <c r="BL58" s="86"/>
      <c r="BM58" s="55">
        <f>SUBTOTAL(9,BM56:BM57)</f>
        <v>20756</v>
      </c>
      <c r="BN58" s="86"/>
      <c r="BO58" s="55">
        <f>SUBTOTAL(9,BO56:BO57)</f>
        <v>2544</v>
      </c>
      <c r="BP58" s="86"/>
      <c r="BQ58" s="55">
        <f>SUBTOTAL(9,BQ56:BQ57)</f>
        <v>3816</v>
      </c>
      <c r="BR58" s="86"/>
      <c r="BS58" s="55">
        <f>SUBTOTAL(9,BS56:BS57)</f>
        <v>4856</v>
      </c>
      <c r="BT58" s="86"/>
      <c r="BU58" s="55">
        <f>SUBTOTAL(9,BU56:BU57)</f>
        <v>2544</v>
      </c>
      <c r="BV58" s="86"/>
      <c r="BW58" s="55">
        <f>SUBTOTAL(9,BW56:BW57)</f>
        <v>2544</v>
      </c>
      <c r="BX58" s="86"/>
      <c r="BY58" s="55">
        <f>SUBTOTAL(9,BY56:BY57)</f>
        <v>4559</v>
      </c>
      <c r="BZ58" s="86"/>
      <c r="CA58" s="55">
        <f>SUBTOTAL(9,CA56:CA57)</f>
        <v>2544</v>
      </c>
      <c r="CB58" s="86"/>
      <c r="CC58" s="55">
        <f>SUBTOTAL(9,CC56:CC57)</f>
        <v>1678</v>
      </c>
      <c r="CD58" s="86"/>
      <c r="CE58" s="55">
        <f>SUBTOTAL(9,CE56:CE57)</f>
        <v>1678</v>
      </c>
      <c r="CG58" s="41" t="str">
        <f t="shared" si="80"/>
        <v>1</v>
      </c>
    </row>
    <row r="59" spans="1:85">
      <c r="E59" s="10"/>
      <c r="F59" s="1"/>
      <c r="G59" s="1"/>
      <c r="H59" s="1"/>
      <c r="I59" s="1"/>
      <c r="J59" s="1"/>
      <c r="K59" s="1"/>
      <c r="L59" s="1"/>
      <c r="M59" s="53"/>
      <c r="N59" s="86"/>
      <c r="O59" s="55"/>
      <c r="P59" s="86"/>
      <c r="Q59" s="55"/>
      <c r="R59" s="86"/>
      <c r="S59" s="55"/>
      <c r="T59" s="86"/>
      <c r="U59" s="55"/>
      <c r="V59" s="86"/>
      <c r="W59" s="55"/>
      <c r="X59" s="86"/>
      <c r="Y59" s="55"/>
      <c r="Z59" s="86"/>
      <c r="AA59" s="55"/>
      <c r="AB59" s="86"/>
      <c r="AC59" s="55"/>
      <c r="AD59" s="86"/>
      <c r="AE59" s="55"/>
      <c r="AF59" s="86"/>
      <c r="AG59" s="55"/>
      <c r="AH59" s="86"/>
      <c r="AI59" s="55"/>
      <c r="AJ59" s="86"/>
      <c r="AK59" s="55"/>
      <c r="AL59" s="86"/>
      <c r="AM59" s="55"/>
      <c r="AN59" s="86"/>
      <c r="AO59" s="55"/>
      <c r="AP59" s="86"/>
      <c r="AQ59" s="55"/>
      <c r="AR59" s="86"/>
      <c r="AS59" s="55"/>
      <c r="AT59" s="86"/>
      <c r="AU59" s="55"/>
      <c r="AV59" s="86"/>
      <c r="AW59" s="55"/>
      <c r="AX59" s="86"/>
      <c r="AY59" s="55"/>
      <c r="AZ59" s="86"/>
      <c r="BA59" s="55"/>
      <c r="BB59" s="86"/>
      <c r="BC59" s="55"/>
      <c r="BD59" s="86"/>
      <c r="BE59" s="55"/>
      <c r="BF59" s="86"/>
      <c r="BG59" s="55"/>
      <c r="BH59" s="86"/>
      <c r="BI59" s="55"/>
      <c r="BJ59" s="86"/>
      <c r="BK59" s="55"/>
      <c r="BL59" s="86"/>
      <c r="BM59" s="55"/>
      <c r="BN59" s="86"/>
      <c r="BO59" s="55"/>
      <c r="BP59" s="86"/>
      <c r="BQ59" s="55"/>
      <c r="BR59" s="86"/>
      <c r="BS59" s="55"/>
      <c r="BT59" s="86"/>
      <c r="BU59" s="55"/>
      <c r="BV59" s="86"/>
      <c r="BW59" s="55"/>
      <c r="BX59" s="86"/>
      <c r="BY59" s="55"/>
      <c r="BZ59" s="86"/>
      <c r="CA59" s="55"/>
      <c r="CB59" s="86"/>
      <c r="CC59" s="55"/>
      <c r="CD59" s="86"/>
      <c r="CE59" s="55"/>
      <c r="CG59" s="41" t="str">
        <f t="shared" si="80"/>
        <v>1</v>
      </c>
    </row>
    <row r="60" spans="1:85">
      <c r="A60" s="1" t="str">
        <f>[1]InputSheet!$C42</f>
        <v>Overhead</v>
      </c>
      <c r="B60" s="1" t="str">
        <f>[1]InputSheet!$D42</f>
        <v>Contr</v>
      </c>
      <c r="C60" s="84" t="str">
        <f>$F$6&amp;$A60&amp;$B60</f>
        <v>ISOverheadContr</v>
      </c>
      <c r="D60" s="84"/>
      <c r="E60" s="10" t="s">
        <v>41</v>
      </c>
      <c r="F60" s="1"/>
      <c r="G60" s="1" t="s">
        <v>29</v>
      </c>
      <c r="H60" s="1"/>
      <c r="I60" s="1"/>
      <c r="J60" s="1"/>
      <c r="K60" s="1"/>
      <c r="L60" s="85"/>
      <c r="M60" s="82">
        <v>0.15</v>
      </c>
      <c r="N60" s="86"/>
      <c r="O60" s="55">
        <f>SUMIF($P$17:$CG$17,O$17,$P60:$CG60)</f>
        <v>0</v>
      </c>
      <c r="P60" s="87">
        <f>Q47+Q56</f>
        <v>0</v>
      </c>
      <c r="Q60" s="55">
        <f>ROUND(P60*$M60,0)</f>
        <v>0</v>
      </c>
      <c r="R60" s="87">
        <f>S47+S56</f>
        <v>0</v>
      </c>
      <c r="S60" s="55">
        <f>ROUND(R60*$M60,0)</f>
        <v>0</v>
      </c>
      <c r="T60" s="87">
        <f>U47+U56</f>
        <v>0</v>
      </c>
      <c r="U60" s="55">
        <f>ROUND(T60*$M60,0)</f>
        <v>0</v>
      </c>
      <c r="V60" s="87">
        <f>W47+W56</f>
        <v>0</v>
      </c>
      <c r="W60" s="55">
        <f>ROUND(V60*$M60,0)</f>
        <v>0</v>
      </c>
      <c r="X60" s="87">
        <f>Y47+Y56</f>
        <v>0</v>
      </c>
      <c r="Y60" s="55">
        <f>ROUND(X60*$M60,0)</f>
        <v>0</v>
      </c>
      <c r="Z60" s="87">
        <f>AA47+AA56</f>
        <v>0</v>
      </c>
      <c r="AA60" s="55">
        <f>ROUND(Z60*$M60,0)</f>
        <v>0</v>
      </c>
      <c r="AB60" s="87">
        <f>AC47+AC56</f>
        <v>0</v>
      </c>
      <c r="AC60" s="55">
        <f>ROUND(AB60*$M60,0)</f>
        <v>0</v>
      </c>
      <c r="AD60" s="87">
        <f>AE47+AE56</f>
        <v>0</v>
      </c>
      <c r="AE60" s="55">
        <f>ROUND(AD60*$M60,0)</f>
        <v>0</v>
      </c>
      <c r="AF60" s="87">
        <f>AG47+AG56</f>
        <v>0</v>
      </c>
      <c r="AG60" s="55">
        <f>ROUND(AF60*$M60,0)</f>
        <v>0</v>
      </c>
      <c r="AH60" s="87">
        <f>AI47+AI56</f>
        <v>0</v>
      </c>
      <c r="AI60" s="55">
        <f>ROUND(AH60*$M60,0)</f>
        <v>0</v>
      </c>
      <c r="AJ60" s="87">
        <f>AK47+AK56</f>
        <v>0</v>
      </c>
      <c r="AK60" s="55">
        <f>ROUND(AJ60*$M60,0)</f>
        <v>0</v>
      </c>
      <c r="AL60" s="87">
        <f>AM47+AM56</f>
        <v>0</v>
      </c>
      <c r="AM60" s="55">
        <f>ROUND(AL60*$M60,0)</f>
        <v>0</v>
      </c>
      <c r="AN60" s="87">
        <f>AO47+AO56</f>
        <v>0</v>
      </c>
      <c r="AO60" s="55">
        <f>ROUND(AN60*$M60,0)</f>
        <v>0</v>
      </c>
      <c r="AP60" s="87">
        <f>AQ47+AQ56</f>
        <v>0</v>
      </c>
      <c r="AQ60" s="55">
        <f>ROUND(AP60*$M60,0)</f>
        <v>0</v>
      </c>
      <c r="AR60" s="87">
        <f>AS47+AS56</f>
        <v>0</v>
      </c>
      <c r="AS60" s="55">
        <f>ROUND(AR60*$M60,0)</f>
        <v>0</v>
      </c>
      <c r="AT60" s="87">
        <f>AU47+AU56</f>
        <v>0</v>
      </c>
      <c r="AU60" s="55">
        <f>ROUND(AT60*$M60,0)</f>
        <v>0</v>
      </c>
      <c r="AV60" s="87">
        <f>AW47+AW56</f>
        <v>0</v>
      </c>
      <c r="AW60" s="55">
        <f>ROUND(AV60*$M60,0)</f>
        <v>0</v>
      </c>
      <c r="AX60" s="87">
        <f>AY47+AY56</f>
        <v>0</v>
      </c>
      <c r="AY60" s="55">
        <f>ROUND(AX60*$M60,0)</f>
        <v>0</v>
      </c>
      <c r="AZ60" s="87">
        <f>BA47+BA56</f>
        <v>0</v>
      </c>
      <c r="BA60" s="55">
        <f>ROUND(AZ60*$M60,0)</f>
        <v>0</v>
      </c>
      <c r="BB60" s="87">
        <f>BC47+BC56</f>
        <v>0</v>
      </c>
      <c r="BC60" s="55">
        <f>ROUND(BB60*$M60,0)</f>
        <v>0</v>
      </c>
      <c r="BD60" s="87">
        <f>BE47+BE56</f>
        <v>0</v>
      </c>
      <c r="BE60" s="55">
        <f>ROUND(BD60*$M60,0)</f>
        <v>0</v>
      </c>
      <c r="BF60" s="87">
        <f>BG47+BG56</f>
        <v>0</v>
      </c>
      <c r="BG60" s="55">
        <f>ROUND(BF60*$M60,0)</f>
        <v>0</v>
      </c>
      <c r="BH60" s="87">
        <f>BI47+BI56</f>
        <v>0</v>
      </c>
      <c r="BI60" s="55">
        <f>ROUND(BH60*$M60,0)</f>
        <v>0</v>
      </c>
      <c r="BJ60" s="87">
        <f>BK47+BK56</f>
        <v>0</v>
      </c>
      <c r="BK60" s="55">
        <f>ROUND(BJ60*$M60,0)</f>
        <v>0</v>
      </c>
      <c r="BL60" s="87">
        <f>BM47+BM56</f>
        <v>0</v>
      </c>
      <c r="BM60" s="55">
        <f>ROUND(BL60*$M60,0)</f>
        <v>0</v>
      </c>
      <c r="BN60" s="87">
        <f>BO47+BO56</f>
        <v>0</v>
      </c>
      <c r="BO60" s="55">
        <f>ROUND(BN60*$M60,0)</f>
        <v>0</v>
      </c>
      <c r="BP60" s="87">
        <f>BQ47+BQ56</f>
        <v>0</v>
      </c>
      <c r="BQ60" s="55">
        <f>ROUND(BP60*$M60,0)</f>
        <v>0</v>
      </c>
      <c r="BR60" s="87">
        <f>BS47+BS56</f>
        <v>0</v>
      </c>
      <c r="BS60" s="55">
        <f>ROUND(BR60*$M60,0)</f>
        <v>0</v>
      </c>
      <c r="BT60" s="87">
        <f>BU47+BU56</f>
        <v>0</v>
      </c>
      <c r="BU60" s="55">
        <f>ROUND(BT60*$M60,0)</f>
        <v>0</v>
      </c>
      <c r="BV60" s="87">
        <f>BW47+BW56</f>
        <v>0</v>
      </c>
      <c r="BW60" s="55">
        <f>ROUND(BV60*$M60,0)</f>
        <v>0</v>
      </c>
      <c r="BX60" s="87">
        <f t="shared" ref="BX60:CD60" si="83">BY47+BY56</f>
        <v>0</v>
      </c>
      <c r="BY60" s="55">
        <f>ROUND(BX60*$M60,0)</f>
        <v>0</v>
      </c>
      <c r="BZ60" s="87">
        <f t="shared" si="83"/>
        <v>0</v>
      </c>
      <c r="CA60" s="55">
        <f>ROUND(BZ60*$M60,0)</f>
        <v>0</v>
      </c>
      <c r="CB60" s="87">
        <f t="shared" si="83"/>
        <v>0</v>
      </c>
      <c r="CC60" s="55">
        <f>ROUND(CB60*$M60,0)</f>
        <v>0</v>
      </c>
      <c r="CD60" s="87">
        <f t="shared" si="83"/>
        <v>0</v>
      </c>
      <c r="CE60" s="55">
        <f>ROUND(CD60*$M60,0)</f>
        <v>0</v>
      </c>
      <c r="CG60" s="41" t="str">
        <f t="shared" si="80"/>
        <v>0</v>
      </c>
    </row>
    <row r="61" spans="1:85" s="61" customFormat="1">
      <c r="A61" s="1" t="str">
        <f>[1]InputSheet!$C43</f>
        <v>Overhead</v>
      </c>
      <c r="B61" s="1" t="str">
        <f>[1]InputSheet!$D43</f>
        <v>Govt</v>
      </c>
      <c r="C61" s="84" t="str">
        <f>$F$6&amp;$A61&amp;$B61</f>
        <v>ISOverheadGovt</v>
      </c>
      <c r="D61" s="84"/>
      <c r="E61" s="67" t="s">
        <v>41</v>
      </c>
      <c r="G61" s="61" t="s">
        <v>31</v>
      </c>
      <c r="L61" s="88"/>
      <c r="M61" s="69">
        <v>0.02</v>
      </c>
      <c r="N61" s="89"/>
      <c r="O61" s="71">
        <f>SUMIF($P$17:$CG$17,O$17,$P61:$CG61)</f>
        <v>27146</v>
      </c>
      <c r="P61" s="90">
        <f>Q48+Q53+Q57</f>
        <v>234792.6</v>
      </c>
      <c r="Q61" s="71">
        <f>ROUND(P61*$M61,0)</f>
        <v>4696</v>
      </c>
      <c r="R61" s="90">
        <f>S48+S53+S57</f>
        <v>234792.6</v>
      </c>
      <c r="S61" s="71">
        <f>ROUND(R61*$M61,0)</f>
        <v>4696</v>
      </c>
      <c r="T61" s="90">
        <f>U48+U53+U57</f>
        <v>32066</v>
      </c>
      <c r="U61" s="71">
        <f>ROUND(T61*$M61,0)</f>
        <v>641</v>
      </c>
      <c r="V61" s="90">
        <f>W48+W53+W57</f>
        <v>41926.199999999997</v>
      </c>
      <c r="W61" s="71">
        <f>ROUND(V61*$M61,0)</f>
        <v>839</v>
      </c>
      <c r="X61" s="90">
        <f>Y48+Y53+Y57</f>
        <v>51787.4</v>
      </c>
      <c r="Y61" s="71">
        <f>ROUND(X61*$M61,0)</f>
        <v>1036</v>
      </c>
      <c r="Z61" s="90">
        <f>AA48+AA53+AA57</f>
        <v>41926.199999999997</v>
      </c>
      <c r="AA61" s="71">
        <f>ROUND(Z61*$M61,0)</f>
        <v>839</v>
      </c>
      <c r="AB61" s="90">
        <f>AC48+AC53+AC57</f>
        <v>51787.4</v>
      </c>
      <c r="AC61" s="71">
        <f>ROUND(AB61*$M61,0)</f>
        <v>1036</v>
      </c>
      <c r="AD61" s="90">
        <f>AE48+AE53+AE57</f>
        <v>93921.2</v>
      </c>
      <c r="AE61" s="71">
        <f>ROUND(AD61*$M61,0)</f>
        <v>1878</v>
      </c>
      <c r="AF61" s="90">
        <f>AG48+AG53+AG57</f>
        <v>9861.2000000000007</v>
      </c>
      <c r="AG61" s="71">
        <f>ROUND(AF61*$M61,0)</f>
        <v>197</v>
      </c>
      <c r="AH61" s="90">
        <f>AI48+AI53+AI57</f>
        <v>11181.6</v>
      </c>
      <c r="AI61" s="71">
        <f>ROUND(AH61*$M61,0)</f>
        <v>224</v>
      </c>
      <c r="AJ61" s="90">
        <f>AK48+AK53+AK57</f>
        <v>21042.799999999999</v>
      </c>
      <c r="AK61" s="71">
        <f>ROUND(AJ61*$M61,0)</f>
        <v>421</v>
      </c>
      <c r="AL61" s="90">
        <f>AM48+AM53+AM57</f>
        <v>5511.6</v>
      </c>
      <c r="AM61" s="71">
        <f>ROUND(AL61*$M61,0)</f>
        <v>110</v>
      </c>
      <c r="AN61" s="90">
        <f>AO48+AO53+AO57</f>
        <v>19755.8</v>
      </c>
      <c r="AO61" s="71">
        <f>ROUND(AN61*$M61,0)</f>
        <v>395</v>
      </c>
      <c r="AP61" s="90">
        <f>AQ48+AQ53+AQ57</f>
        <v>11023.2</v>
      </c>
      <c r="AQ61" s="71">
        <f>ROUND(AP61*$M61,0)</f>
        <v>220</v>
      </c>
      <c r="AR61" s="90">
        <f>AS48+AS53+AS57</f>
        <v>16536</v>
      </c>
      <c r="AS61" s="71">
        <f>ROUND(AR61*$M61,0)</f>
        <v>331</v>
      </c>
      <c r="AT61" s="90">
        <f>AU48+AU53+AU57</f>
        <v>19721.400000000001</v>
      </c>
      <c r="AU61" s="71">
        <f>ROUND(AT61*$M61,0)</f>
        <v>394</v>
      </c>
      <c r="AV61" s="90">
        <f>AW48+AW53+AW57</f>
        <v>49321.2</v>
      </c>
      <c r="AW61" s="71">
        <f>ROUND(AV61*$M61,0)</f>
        <v>986</v>
      </c>
      <c r="AX61" s="90">
        <f>AY48+AY53+AY57</f>
        <v>69042.600000000006</v>
      </c>
      <c r="AY61" s="71">
        <f>ROUND(AX61*$M61,0)</f>
        <v>1381</v>
      </c>
      <c r="AZ61" s="90">
        <f>BA48+BA53+BA57</f>
        <v>11023.2</v>
      </c>
      <c r="BA61" s="71">
        <f>ROUND(AZ61*$M61,0)</f>
        <v>220</v>
      </c>
      <c r="BB61" s="90">
        <f>BC48+BC53+BC57</f>
        <v>11181.6</v>
      </c>
      <c r="BC61" s="71">
        <f>ROUND(BB61*$M61,0)</f>
        <v>224</v>
      </c>
      <c r="BD61" s="90">
        <f>BE48+BE53+BE57</f>
        <v>11181.6</v>
      </c>
      <c r="BE61" s="71">
        <f>ROUND(BD61*$M61,0)</f>
        <v>224</v>
      </c>
      <c r="BF61" s="90">
        <f>BG48+BG53+BG57</f>
        <v>22046.400000000001</v>
      </c>
      <c r="BG61" s="71">
        <f>ROUND(BF61*$M61,0)</f>
        <v>441</v>
      </c>
      <c r="BH61" s="90">
        <f>BI48+BI53+BI57</f>
        <v>11023.2</v>
      </c>
      <c r="BI61" s="71">
        <f>ROUND(BH61*$M61,0)</f>
        <v>220</v>
      </c>
      <c r="BJ61" s="90">
        <f>BK48+BK53+BK57</f>
        <v>69042.600000000006</v>
      </c>
      <c r="BK61" s="71">
        <f>ROUND(BJ61*$M61,0)</f>
        <v>1381</v>
      </c>
      <c r="BL61" s="90">
        <f>BM48+BM53+BM57</f>
        <v>89943.2</v>
      </c>
      <c r="BM61" s="71">
        <f>ROUND(BL61*$M61,0)</f>
        <v>1799</v>
      </c>
      <c r="BN61" s="90">
        <f>BO48+BO53+BO57</f>
        <v>11023.2</v>
      </c>
      <c r="BO61" s="71">
        <f>ROUND(BN61*$M61,0)</f>
        <v>220</v>
      </c>
      <c r="BP61" s="90">
        <f>BQ48+BQ53+BQ57</f>
        <v>16534.8</v>
      </c>
      <c r="BQ61" s="71">
        <f>ROUND(BP61*$M61,0)</f>
        <v>331</v>
      </c>
      <c r="BR61" s="90">
        <f>BS48+BS53+BS57</f>
        <v>21042.799999999999</v>
      </c>
      <c r="BS61" s="71">
        <f>ROUND(BR61*$M61,0)</f>
        <v>421</v>
      </c>
      <c r="BT61" s="90">
        <f>BU48+BU53+BU57</f>
        <v>11023.2</v>
      </c>
      <c r="BU61" s="71">
        <f>ROUND(BT61*$M61,0)</f>
        <v>220</v>
      </c>
      <c r="BV61" s="90">
        <f>BW48+BW53+BW57</f>
        <v>11023.2</v>
      </c>
      <c r="BW61" s="71">
        <f>ROUND(BV61*$M61,0)</f>
        <v>220</v>
      </c>
      <c r="BX61" s="90">
        <f t="shared" ref="BX61:CD61" si="84">BY48+BY53+BY57</f>
        <v>19755.8</v>
      </c>
      <c r="BY61" s="71">
        <f>ROUND(BX61*$M61,0)</f>
        <v>395</v>
      </c>
      <c r="BZ61" s="90">
        <f t="shared" si="84"/>
        <v>11023.2</v>
      </c>
      <c r="CA61" s="71">
        <f>ROUND(BZ61*$M61,0)</f>
        <v>220</v>
      </c>
      <c r="CB61" s="90">
        <f t="shared" si="84"/>
        <v>7270</v>
      </c>
      <c r="CC61" s="71">
        <f>ROUND(CB61*$M61,0)</f>
        <v>145</v>
      </c>
      <c r="CD61" s="90">
        <f t="shared" si="84"/>
        <v>7270</v>
      </c>
      <c r="CE61" s="71">
        <f>ROUND(CD61*$M61,0)</f>
        <v>145</v>
      </c>
      <c r="CG61" s="72" t="str">
        <f t="shared" si="80"/>
        <v>1</v>
      </c>
    </row>
    <row r="62" spans="1:85">
      <c r="E62" s="73" t="s">
        <v>42</v>
      </c>
      <c r="F62" s="1"/>
      <c r="G62" s="1"/>
      <c r="H62" s="1"/>
      <c r="I62" s="1"/>
      <c r="J62" s="1"/>
      <c r="K62" s="1"/>
      <c r="L62" s="1"/>
      <c r="M62" s="53"/>
      <c r="N62" s="86"/>
      <c r="O62" s="55">
        <f>SUBTOTAL(9,O60:O61)</f>
        <v>27146</v>
      </c>
      <c r="P62" s="86"/>
      <c r="Q62" s="55">
        <f>SUBTOTAL(9,Q60:Q61)</f>
        <v>4696</v>
      </c>
      <c r="R62" s="86"/>
      <c r="S62" s="55">
        <f>SUBTOTAL(9,S60:S61)</f>
        <v>4696</v>
      </c>
      <c r="T62" s="86"/>
      <c r="U62" s="55">
        <f>SUBTOTAL(9,U60:U61)</f>
        <v>641</v>
      </c>
      <c r="V62" s="86"/>
      <c r="W62" s="55">
        <f>SUBTOTAL(9,W60:W61)</f>
        <v>839</v>
      </c>
      <c r="X62" s="86"/>
      <c r="Y62" s="55">
        <f>SUBTOTAL(9,Y60:Y61)</f>
        <v>1036</v>
      </c>
      <c r="Z62" s="86"/>
      <c r="AA62" s="55">
        <f>SUBTOTAL(9,AA60:AA61)</f>
        <v>839</v>
      </c>
      <c r="AB62" s="86"/>
      <c r="AC62" s="55">
        <f>SUBTOTAL(9,AC60:AC61)</f>
        <v>1036</v>
      </c>
      <c r="AD62" s="86"/>
      <c r="AE62" s="55">
        <f>SUBTOTAL(9,AE60:AE61)</f>
        <v>1878</v>
      </c>
      <c r="AF62" s="86"/>
      <c r="AG62" s="55">
        <f>SUBTOTAL(9,AG60:AG61)</f>
        <v>197</v>
      </c>
      <c r="AH62" s="86"/>
      <c r="AI62" s="55">
        <f>SUBTOTAL(9,AI60:AI61)</f>
        <v>224</v>
      </c>
      <c r="AJ62" s="86"/>
      <c r="AK62" s="55">
        <f>SUBTOTAL(9,AK60:AK61)</f>
        <v>421</v>
      </c>
      <c r="AL62" s="86"/>
      <c r="AM62" s="55">
        <f>SUBTOTAL(9,AM60:AM61)</f>
        <v>110</v>
      </c>
      <c r="AN62" s="86"/>
      <c r="AO62" s="55">
        <f>SUBTOTAL(9,AO60:AO61)</f>
        <v>395</v>
      </c>
      <c r="AP62" s="86"/>
      <c r="AQ62" s="55">
        <f>SUBTOTAL(9,AQ60:AQ61)</f>
        <v>220</v>
      </c>
      <c r="AR62" s="86"/>
      <c r="AS62" s="55">
        <f>SUBTOTAL(9,AS60:AS61)</f>
        <v>331</v>
      </c>
      <c r="AT62" s="86"/>
      <c r="AU62" s="55">
        <f>SUBTOTAL(9,AU60:AU61)</f>
        <v>394</v>
      </c>
      <c r="AV62" s="86"/>
      <c r="AW62" s="55">
        <f>SUBTOTAL(9,AW60:AW61)</f>
        <v>986</v>
      </c>
      <c r="AX62" s="86"/>
      <c r="AY62" s="55">
        <f>SUBTOTAL(9,AY60:AY61)</f>
        <v>1381</v>
      </c>
      <c r="AZ62" s="86"/>
      <c r="BA62" s="55">
        <f>SUBTOTAL(9,BA60:BA61)</f>
        <v>220</v>
      </c>
      <c r="BB62" s="86"/>
      <c r="BC62" s="55">
        <f>SUBTOTAL(9,BC60:BC61)</f>
        <v>224</v>
      </c>
      <c r="BD62" s="86"/>
      <c r="BE62" s="55">
        <f>SUBTOTAL(9,BE60:BE61)</f>
        <v>224</v>
      </c>
      <c r="BF62" s="86"/>
      <c r="BG62" s="55">
        <f>SUBTOTAL(9,BG60:BG61)</f>
        <v>441</v>
      </c>
      <c r="BH62" s="86"/>
      <c r="BI62" s="55">
        <f>SUBTOTAL(9,BI60:BI61)</f>
        <v>220</v>
      </c>
      <c r="BJ62" s="86"/>
      <c r="BK62" s="55">
        <f>SUBTOTAL(9,BK60:BK61)</f>
        <v>1381</v>
      </c>
      <c r="BL62" s="86"/>
      <c r="BM62" s="55">
        <f>SUBTOTAL(9,BM60:BM61)</f>
        <v>1799</v>
      </c>
      <c r="BN62" s="86"/>
      <c r="BO62" s="55">
        <f>SUBTOTAL(9,BO60:BO61)</f>
        <v>220</v>
      </c>
      <c r="BP62" s="86"/>
      <c r="BQ62" s="55">
        <f>SUBTOTAL(9,BQ60:BQ61)</f>
        <v>331</v>
      </c>
      <c r="BR62" s="86"/>
      <c r="BS62" s="55">
        <f>SUBTOTAL(9,BS60:BS61)</f>
        <v>421</v>
      </c>
      <c r="BT62" s="86"/>
      <c r="BU62" s="55">
        <f>SUBTOTAL(9,BU60:BU61)</f>
        <v>220</v>
      </c>
      <c r="BV62" s="86"/>
      <c r="BW62" s="55">
        <f>SUBTOTAL(9,BW60:BW61)</f>
        <v>220</v>
      </c>
      <c r="BX62" s="86"/>
      <c r="BY62" s="55">
        <f>SUBTOTAL(9,BY60:BY61)</f>
        <v>395</v>
      </c>
      <c r="BZ62" s="86"/>
      <c r="CA62" s="55">
        <f>SUBTOTAL(9,CA60:CA61)</f>
        <v>220</v>
      </c>
      <c r="CB62" s="86"/>
      <c r="CC62" s="55">
        <f>SUBTOTAL(9,CC60:CC61)</f>
        <v>145</v>
      </c>
      <c r="CD62" s="86"/>
      <c r="CE62" s="55">
        <f>SUBTOTAL(9,CE60:CE61)</f>
        <v>145</v>
      </c>
      <c r="CG62" s="41" t="str">
        <f t="shared" si="80"/>
        <v>1</v>
      </c>
    </row>
    <row r="63" spans="1:85">
      <c r="E63" s="10"/>
      <c r="F63" s="1"/>
      <c r="G63" s="1"/>
      <c r="H63" s="1"/>
      <c r="I63" s="1"/>
      <c r="J63" s="1"/>
      <c r="K63" s="1"/>
      <c r="L63" s="1"/>
      <c r="M63" s="53"/>
      <c r="N63" s="86"/>
      <c r="O63" s="55"/>
      <c r="P63" s="86"/>
      <c r="Q63" s="55"/>
      <c r="R63" s="86"/>
      <c r="S63" s="55"/>
      <c r="T63" s="86"/>
      <c r="U63" s="55"/>
      <c r="V63" s="86"/>
      <c r="W63" s="55"/>
      <c r="X63" s="86"/>
      <c r="Y63" s="55"/>
      <c r="Z63" s="86"/>
      <c r="AA63" s="55"/>
      <c r="AB63" s="86"/>
      <c r="AC63" s="55"/>
      <c r="AD63" s="86"/>
      <c r="AE63" s="55"/>
      <c r="AF63" s="86"/>
      <c r="AG63" s="55"/>
      <c r="AH63" s="86"/>
      <c r="AI63" s="55"/>
      <c r="AJ63" s="86"/>
      <c r="AK63" s="55"/>
      <c r="AL63" s="86"/>
      <c r="AM63" s="55"/>
      <c r="AN63" s="86"/>
      <c r="AO63" s="55"/>
      <c r="AP63" s="86"/>
      <c r="AQ63" s="55"/>
      <c r="AR63" s="86"/>
      <c r="AS63" s="55"/>
      <c r="AT63" s="86"/>
      <c r="AU63" s="55"/>
      <c r="AV63" s="86"/>
      <c r="AW63" s="55"/>
      <c r="AX63" s="86"/>
      <c r="AY63" s="55"/>
      <c r="AZ63" s="86"/>
      <c r="BA63" s="55"/>
      <c r="BB63" s="86"/>
      <c r="BC63" s="55"/>
      <c r="BD63" s="86"/>
      <c r="BE63" s="55"/>
      <c r="BF63" s="86"/>
      <c r="BG63" s="55"/>
      <c r="BH63" s="86"/>
      <c r="BI63" s="55"/>
      <c r="BJ63" s="86"/>
      <c r="BK63" s="55"/>
      <c r="BL63" s="86"/>
      <c r="BM63" s="55"/>
      <c r="BN63" s="86"/>
      <c r="BO63" s="55"/>
      <c r="BP63" s="86"/>
      <c r="BQ63" s="55"/>
      <c r="BR63" s="86"/>
      <c r="BS63" s="55"/>
      <c r="BT63" s="86"/>
      <c r="BU63" s="55"/>
      <c r="BV63" s="86"/>
      <c r="BW63" s="55"/>
      <c r="BX63" s="86"/>
      <c r="BY63" s="55"/>
      <c r="BZ63" s="86"/>
      <c r="CA63" s="55"/>
      <c r="CB63" s="86"/>
      <c r="CC63" s="55"/>
      <c r="CD63" s="86"/>
      <c r="CE63" s="55"/>
      <c r="CG63" s="41" t="str">
        <f t="shared" si="80"/>
        <v>1</v>
      </c>
    </row>
    <row r="64" spans="1:85" s="92" customFormat="1" ht="13.5" thickBot="1">
      <c r="A64" s="1"/>
      <c r="B64" s="1"/>
      <c r="C64" s="1"/>
      <c r="D64" s="1"/>
      <c r="E64" s="91" t="s">
        <v>43</v>
      </c>
      <c r="M64" s="93"/>
      <c r="N64" s="94"/>
      <c r="O64" s="95">
        <f>SUBTOTAL(9,O46:O63)</f>
        <v>1384551</v>
      </c>
      <c r="P64" s="94"/>
      <c r="Q64" s="95">
        <f>SUBTOTAL(9,Q46:Q63)</f>
        <v>239488.6</v>
      </c>
      <c r="R64" s="94"/>
      <c r="S64" s="95">
        <f>SUBTOTAL(9,S46:S63)</f>
        <v>239488.6</v>
      </c>
      <c r="T64" s="94"/>
      <c r="U64" s="95">
        <f>SUBTOTAL(9,U46:U63)</f>
        <v>32707</v>
      </c>
      <c r="V64" s="94"/>
      <c r="W64" s="95">
        <f>SUBTOTAL(9,W46:W63)</f>
        <v>42765.2</v>
      </c>
      <c r="X64" s="94"/>
      <c r="Y64" s="95">
        <f>SUBTOTAL(9,Y46:Y63)</f>
        <v>52823.4</v>
      </c>
      <c r="Z64" s="94"/>
      <c r="AA64" s="95">
        <f>SUBTOTAL(9,AA46:AA63)</f>
        <v>42765.2</v>
      </c>
      <c r="AB64" s="94"/>
      <c r="AC64" s="95">
        <f>SUBTOTAL(9,AC46:AC63)</f>
        <v>52823.4</v>
      </c>
      <c r="AD64" s="94"/>
      <c r="AE64" s="95">
        <f>SUBTOTAL(9,AE46:AE63)</f>
        <v>95799.2</v>
      </c>
      <c r="AF64" s="94"/>
      <c r="AG64" s="95">
        <f>SUBTOTAL(9,AG46:AG63)</f>
        <v>10058.200000000001</v>
      </c>
      <c r="AH64" s="94"/>
      <c r="AI64" s="95">
        <f>SUBTOTAL(9,AI46:AI63)</f>
        <v>11405.6</v>
      </c>
      <c r="AJ64" s="94"/>
      <c r="AK64" s="95">
        <f>SUBTOTAL(9,AK46:AK63)</f>
        <v>21463.8</v>
      </c>
      <c r="AL64" s="94"/>
      <c r="AM64" s="95">
        <f>SUBTOTAL(9,AM46:AM63)</f>
        <v>5621.6</v>
      </c>
      <c r="AN64" s="94"/>
      <c r="AO64" s="95">
        <f>SUBTOTAL(9,AO46:AO63)</f>
        <v>20150.8</v>
      </c>
      <c r="AP64" s="94"/>
      <c r="AQ64" s="95">
        <f>SUBTOTAL(9,AQ46:AQ63)</f>
        <v>11243.2</v>
      </c>
      <c r="AR64" s="94"/>
      <c r="AS64" s="95">
        <f>SUBTOTAL(9,AS46:AS63)</f>
        <v>16867</v>
      </c>
      <c r="AT64" s="94"/>
      <c r="AU64" s="95">
        <f>SUBTOTAL(9,AU46:AU63)</f>
        <v>20115.400000000001</v>
      </c>
      <c r="AV64" s="94"/>
      <c r="AW64" s="95">
        <f>SUBTOTAL(9,AW46:AW63)</f>
        <v>50307.199999999997</v>
      </c>
      <c r="AX64" s="94"/>
      <c r="AY64" s="95">
        <f>SUBTOTAL(9,AY46:AY63)</f>
        <v>70423.600000000006</v>
      </c>
      <c r="AZ64" s="94"/>
      <c r="BA64" s="95">
        <f>SUBTOTAL(9,BA46:BA63)</f>
        <v>11243.2</v>
      </c>
      <c r="BB64" s="94"/>
      <c r="BC64" s="95">
        <f>SUBTOTAL(9,BC46:BC63)</f>
        <v>11405.6</v>
      </c>
      <c r="BD64" s="94"/>
      <c r="BE64" s="95">
        <f>SUBTOTAL(9,BE46:BE63)</f>
        <v>11405.6</v>
      </c>
      <c r="BF64" s="94"/>
      <c r="BG64" s="95">
        <f>SUBTOTAL(9,BG46:BG63)</f>
        <v>22487.4</v>
      </c>
      <c r="BH64" s="94"/>
      <c r="BI64" s="95">
        <f>SUBTOTAL(9,BI46:BI63)</f>
        <v>11243.2</v>
      </c>
      <c r="BJ64" s="94"/>
      <c r="BK64" s="95">
        <f>SUBTOTAL(9,BK46:BK63)</f>
        <v>70423.600000000006</v>
      </c>
      <c r="BL64" s="94"/>
      <c r="BM64" s="95">
        <f>SUBTOTAL(9,BM46:BM63)</f>
        <v>91742.2</v>
      </c>
      <c r="BN64" s="94"/>
      <c r="BO64" s="95">
        <f>SUBTOTAL(9,BO46:BO63)</f>
        <v>11243.2</v>
      </c>
      <c r="BP64" s="94"/>
      <c r="BQ64" s="95">
        <f>SUBTOTAL(9,BQ46:BQ63)</f>
        <v>16865.8</v>
      </c>
      <c r="BR64" s="94"/>
      <c r="BS64" s="95">
        <f>SUBTOTAL(9,BS46:BS63)</f>
        <v>21463.8</v>
      </c>
      <c r="BT64" s="94"/>
      <c r="BU64" s="95">
        <f>SUBTOTAL(9,BU46:BU63)</f>
        <v>11243.2</v>
      </c>
      <c r="BV64" s="94"/>
      <c r="BW64" s="95">
        <f>SUBTOTAL(9,BW46:BW63)</f>
        <v>11243.2</v>
      </c>
      <c r="BX64" s="94"/>
      <c r="BY64" s="95">
        <f>SUBTOTAL(9,BY46:BY63)</f>
        <v>20150.8</v>
      </c>
      <c r="BZ64" s="94"/>
      <c r="CA64" s="95">
        <f>SUBTOTAL(9,CA46:CA63)</f>
        <v>11243.2</v>
      </c>
      <c r="CB64" s="94"/>
      <c r="CC64" s="95">
        <f>SUBTOTAL(9,CC46:CC63)</f>
        <v>7415</v>
      </c>
      <c r="CD64" s="94"/>
      <c r="CE64" s="95">
        <f>SUBTOTAL(9,CE46:CE63)</f>
        <v>7415</v>
      </c>
      <c r="CG64" s="96" t="str">
        <f t="shared" si="80"/>
        <v>1</v>
      </c>
    </row>
    <row r="65" spans="4:85" ht="13.5" thickTop="1">
      <c r="E65" s="10"/>
      <c r="F65" s="1"/>
      <c r="G65" s="1"/>
      <c r="H65" s="1"/>
      <c r="I65" s="1"/>
      <c r="J65" s="1"/>
      <c r="K65" s="1"/>
      <c r="L65" s="1"/>
      <c r="M65" s="53"/>
      <c r="N65" s="86"/>
      <c r="O65" s="55"/>
      <c r="P65" s="86"/>
      <c r="Q65" s="55"/>
      <c r="R65" s="86"/>
      <c r="S65" s="55"/>
      <c r="T65" s="86"/>
      <c r="U65" s="55"/>
      <c r="V65" s="86"/>
      <c r="W65" s="55"/>
      <c r="X65" s="86"/>
      <c r="Y65" s="55"/>
      <c r="Z65" s="86"/>
      <c r="AA65" s="55"/>
      <c r="AB65" s="86"/>
      <c r="AC65" s="55"/>
      <c r="AD65" s="86"/>
      <c r="AE65" s="55"/>
      <c r="AF65" s="86"/>
      <c r="AG65" s="55"/>
      <c r="AH65" s="86"/>
      <c r="AI65" s="55"/>
      <c r="AJ65" s="86"/>
      <c r="AK65" s="55"/>
      <c r="AL65" s="86"/>
      <c r="AM65" s="55"/>
      <c r="AN65" s="86"/>
      <c r="AO65" s="55"/>
      <c r="AP65" s="86"/>
      <c r="AQ65" s="55"/>
      <c r="AR65" s="86"/>
      <c r="AS65" s="55"/>
      <c r="AT65" s="86"/>
      <c r="AU65" s="55"/>
      <c r="AV65" s="86"/>
      <c r="AW65" s="55"/>
      <c r="AX65" s="86"/>
      <c r="AY65" s="55"/>
      <c r="AZ65" s="86"/>
      <c r="BA65" s="55"/>
      <c r="BB65" s="86"/>
      <c r="BC65" s="55"/>
      <c r="BD65" s="86"/>
      <c r="BE65" s="55"/>
      <c r="BF65" s="86"/>
      <c r="BG65" s="55"/>
      <c r="BH65" s="86"/>
      <c r="BI65" s="55"/>
      <c r="BJ65" s="86"/>
      <c r="BK65" s="55"/>
      <c r="BL65" s="86"/>
      <c r="BM65" s="55"/>
      <c r="BN65" s="86"/>
      <c r="BO65" s="55"/>
      <c r="BP65" s="86"/>
      <c r="BQ65" s="55"/>
      <c r="BR65" s="86"/>
      <c r="BS65" s="55"/>
      <c r="BT65" s="86"/>
      <c r="BU65" s="55"/>
      <c r="BV65" s="86"/>
      <c r="BW65" s="55"/>
      <c r="BX65" s="86"/>
      <c r="BY65" s="55"/>
      <c r="BZ65" s="86"/>
      <c r="CA65" s="55"/>
      <c r="CB65" s="86"/>
      <c r="CC65" s="55"/>
      <c r="CD65" s="86"/>
      <c r="CE65" s="55"/>
      <c r="CG65" s="41" t="str">
        <f t="shared" si="80"/>
        <v>1</v>
      </c>
    </row>
    <row r="66" spans="4:85">
      <c r="E66" s="73" t="s">
        <v>44</v>
      </c>
      <c r="F66" s="1"/>
      <c r="G66" s="1"/>
      <c r="H66" s="1"/>
      <c r="I66" s="1"/>
      <c r="J66" s="1"/>
      <c r="K66" s="1"/>
      <c r="L66" s="1"/>
      <c r="M66" s="53"/>
      <c r="N66" s="86"/>
      <c r="O66" s="55"/>
      <c r="P66" s="86"/>
      <c r="Q66" s="55"/>
      <c r="R66" s="86"/>
      <c r="S66" s="55"/>
      <c r="T66" s="86"/>
      <c r="U66" s="55"/>
      <c r="V66" s="86"/>
      <c r="W66" s="55"/>
      <c r="X66" s="86"/>
      <c r="Y66" s="55"/>
      <c r="Z66" s="86"/>
      <c r="AA66" s="55"/>
      <c r="AB66" s="86"/>
      <c r="AC66" s="55"/>
      <c r="AD66" s="86"/>
      <c r="AE66" s="55"/>
      <c r="AF66" s="86"/>
      <c r="AG66" s="55"/>
      <c r="AH66" s="86"/>
      <c r="AI66" s="55"/>
      <c r="AJ66" s="86"/>
      <c r="AK66" s="55"/>
      <c r="AL66" s="86"/>
      <c r="AM66" s="55"/>
      <c r="AN66" s="86"/>
      <c r="AO66" s="55"/>
      <c r="AP66" s="86"/>
      <c r="AQ66" s="55"/>
      <c r="AR66" s="86"/>
      <c r="AS66" s="55"/>
      <c r="AT66" s="86"/>
      <c r="AU66" s="55"/>
      <c r="AV66" s="86"/>
      <c r="AW66" s="55"/>
      <c r="AX66" s="86"/>
      <c r="AY66" s="55"/>
      <c r="AZ66" s="86"/>
      <c r="BA66" s="55"/>
      <c r="BB66" s="86"/>
      <c r="BC66" s="55"/>
      <c r="BD66" s="86"/>
      <c r="BE66" s="55"/>
      <c r="BF66" s="86"/>
      <c r="BG66" s="55"/>
      <c r="BH66" s="86"/>
      <c r="BI66" s="55"/>
      <c r="BJ66" s="86"/>
      <c r="BK66" s="55"/>
      <c r="BL66" s="86"/>
      <c r="BM66" s="55"/>
      <c r="BN66" s="86"/>
      <c r="BO66" s="55"/>
      <c r="BP66" s="86"/>
      <c r="BQ66" s="55"/>
      <c r="BR66" s="86"/>
      <c r="BS66" s="55"/>
      <c r="BT66" s="86"/>
      <c r="BU66" s="55"/>
      <c r="BV66" s="86"/>
      <c r="BW66" s="55"/>
      <c r="BX66" s="86"/>
      <c r="BY66" s="55"/>
      <c r="BZ66" s="86"/>
      <c r="CA66" s="55"/>
      <c r="CB66" s="86"/>
      <c r="CC66" s="55"/>
      <c r="CD66" s="86"/>
      <c r="CE66" s="55"/>
      <c r="CG66" s="41" t="str">
        <f t="shared" si="80"/>
        <v>1</v>
      </c>
    </row>
    <row r="67" spans="4:85">
      <c r="D67" s="1">
        <f>1+D45</f>
        <v>28</v>
      </c>
      <c r="E67" s="97" t="str">
        <f>VLOOKUP(D67,'NTM-B BOE(All)'!$A$19:$B$84,2,FALSE)</f>
        <v>DBA Insurance</v>
      </c>
      <c r="F67" s="98">
        <f>VLOOKUP(D67,'NTM-B BOE(All)'!$A$19:$C$84,3,FALSE)</f>
        <v>1.9E-2</v>
      </c>
      <c r="G67" s="1"/>
      <c r="H67" s="1"/>
      <c r="I67" s="1"/>
      <c r="J67" s="1"/>
      <c r="K67" s="1"/>
      <c r="L67" s="1"/>
      <c r="M67" s="53"/>
      <c r="N67" s="86"/>
      <c r="O67" s="55">
        <f t="shared" ref="O67:O81" si="85">SUMIF($P$17:$CG$17,O$17,$P67:$CG67)</f>
        <v>22299.464000000011</v>
      </c>
      <c r="P67" s="86">
        <f>+Q53+Q48+Q69</f>
        <v>202609.6</v>
      </c>
      <c r="Q67" s="55">
        <f>+P67*$F$67</f>
        <v>3849.5824000000002</v>
      </c>
      <c r="R67" s="86">
        <f>+S53+S48+S69</f>
        <v>202609.6</v>
      </c>
      <c r="S67" s="55">
        <f>+R67*$F$67</f>
        <v>3849.5824000000002</v>
      </c>
      <c r="T67" s="86">
        <f>+U53+U48+U69</f>
        <v>27666</v>
      </c>
      <c r="U67" s="55">
        <f>+T67*$F$67</f>
        <v>525.654</v>
      </c>
      <c r="V67" s="86">
        <f>+W53+W48+W69</f>
        <v>36251.199999999997</v>
      </c>
      <c r="W67" s="55">
        <f>+V67*$F$67</f>
        <v>688.77279999999996</v>
      </c>
      <c r="X67" s="86">
        <f>+Y53+Y48+Y69</f>
        <v>44836.4</v>
      </c>
      <c r="Y67" s="55">
        <f>+X67*$F$67</f>
        <v>851.89160000000004</v>
      </c>
      <c r="Z67" s="86">
        <f>+AA53+AA48+AA69</f>
        <v>36251.199999999997</v>
      </c>
      <c r="AA67" s="55">
        <f>+Z67*$F$67</f>
        <v>688.77279999999996</v>
      </c>
      <c r="AB67" s="86">
        <f>+AC53+AC48+AC69</f>
        <v>44836.4</v>
      </c>
      <c r="AC67" s="55">
        <f>+AB67*$F$67</f>
        <v>851.89160000000004</v>
      </c>
      <c r="AD67" s="86">
        <f>+AE53+AE48+AE69</f>
        <v>80247.199999999997</v>
      </c>
      <c r="AE67" s="55">
        <f>+AD67*$F$67</f>
        <v>1524.6967999999999</v>
      </c>
      <c r="AF67" s="86">
        <f>+AG53+AG48+AG69</f>
        <v>8585.2000000000007</v>
      </c>
      <c r="AG67" s="55">
        <f>+AF67*$F$67</f>
        <v>163.11880000000002</v>
      </c>
      <c r="AH67" s="86">
        <f>+AI53+AI48+AI69</f>
        <v>9601.6</v>
      </c>
      <c r="AI67" s="55">
        <f>+AH67*$F$67</f>
        <v>182.43039999999999</v>
      </c>
      <c r="AJ67" s="86">
        <f>+AK53+AK48+AK69</f>
        <v>18186.8</v>
      </c>
      <c r="AK67" s="55">
        <f>+AJ67*$F$67</f>
        <v>345.54919999999998</v>
      </c>
      <c r="AL67" s="86">
        <f>+AM53+AM48+AM69</f>
        <v>4739.6000000000004</v>
      </c>
      <c r="AM67" s="55">
        <f>+AL67*$F$67</f>
        <v>90.052400000000006</v>
      </c>
      <c r="AN67" s="86">
        <f>+AO53+AO48+AO69</f>
        <v>17196.8</v>
      </c>
      <c r="AO67" s="55">
        <f>+AN67*$F$67</f>
        <v>326.73919999999998</v>
      </c>
      <c r="AP67" s="86">
        <f>+AQ53+AQ48+AQ69</f>
        <v>9479.2000000000007</v>
      </c>
      <c r="AQ67" s="55">
        <f>+AP67*$F$67</f>
        <v>180.10480000000001</v>
      </c>
      <c r="AR67" s="86">
        <f>+AS53+AS48+AS69</f>
        <v>14220</v>
      </c>
      <c r="AS67" s="55">
        <f>+AR67*$F$67</f>
        <v>270.18</v>
      </c>
      <c r="AT67" s="86">
        <f>+AU53+AU48+AU69</f>
        <v>17170.400000000001</v>
      </c>
      <c r="AU67" s="55">
        <f>+AT67*$F$67</f>
        <v>326.23760000000004</v>
      </c>
      <c r="AV67" s="86">
        <f>+AW53+AW48+AW69</f>
        <v>42939.199999999997</v>
      </c>
      <c r="AW67" s="55">
        <f>+AV67*$F$67</f>
        <v>815.84479999999996</v>
      </c>
      <c r="AX67" s="86">
        <f>+AY53+AY48+AY69</f>
        <v>60109.599999999999</v>
      </c>
      <c r="AY67" s="55">
        <f>+AX67*$F$67</f>
        <v>1142.0824</v>
      </c>
      <c r="AZ67" s="86">
        <f>+BA53+BA48+BA69</f>
        <v>9479.2000000000007</v>
      </c>
      <c r="BA67" s="55">
        <f>+AZ67*$F$67</f>
        <v>180.10480000000001</v>
      </c>
      <c r="BB67" s="86">
        <f>+BC53+BC48+BC69</f>
        <v>9601.6</v>
      </c>
      <c r="BC67" s="55">
        <f>+BB67*$F$67</f>
        <v>182.43039999999999</v>
      </c>
      <c r="BD67" s="86">
        <f>+BE53+BE48+BE69</f>
        <v>9601.6</v>
      </c>
      <c r="BE67" s="55">
        <f>+BD67*$F$67</f>
        <v>182.43039999999999</v>
      </c>
      <c r="BF67" s="86">
        <f>+BG53+BG48+BG69</f>
        <v>18958.400000000001</v>
      </c>
      <c r="BG67" s="55">
        <f>+BF67*$F$67</f>
        <v>360.20960000000002</v>
      </c>
      <c r="BH67" s="86">
        <f>+BI53+BI48+BI69</f>
        <v>9479.2000000000007</v>
      </c>
      <c r="BI67" s="55">
        <f>+BH67*$F$67</f>
        <v>180.10480000000001</v>
      </c>
      <c r="BJ67" s="86">
        <f>+BK53+BK48+BK69</f>
        <v>60109.599999999999</v>
      </c>
      <c r="BK67" s="55">
        <f>+BJ67*$F$67</f>
        <v>1142.0824</v>
      </c>
      <c r="BL67" s="86">
        <f>+BM53+BM48+BM69</f>
        <v>78187.199999999997</v>
      </c>
      <c r="BM67" s="55">
        <f>+BL67*$F$67</f>
        <v>1485.5567999999998</v>
      </c>
      <c r="BN67" s="86">
        <f>+BO53+BO48+BO69</f>
        <v>9479.2000000000007</v>
      </c>
      <c r="BO67" s="55">
        <f>+BN67*$F$67</f>
        <v>180.10480000000001</v>
      </c>
      <c r="BP67" s="86">
        <f>+BQ53+BQ48+BQ69</f>
        <v>14218.8</v>
      </c>
      <c r="BQ67" s="55">
        <f>+BP67*$F$67</f>
        <v>270.15719999999999</v>
      </c>
      <c r="BR67" s="86">
        <f>+BS53+BS48+BS69</f>
        <v>18186.8</v>
      </c>
      <c r="BS67" s="55">
        <f>+BR67*$F$67</f>
        <v>345.54919999999998</v>
      </c>
      <c r="BT67" s="86">
        <f>+BU53+BU48+BU69</f>
        <v>9479.2000000000007</v>
      </c>
      <c r="BU67" s="55">
        <f>+BT67*$F$67</f>
        <v>180.10480000000001</v>
      </c>
      <c r="BV67" s="86">
        <f>+BW53+BW48+BW69</f>
        <v>9479.2000000000007</v>
      </c>
      <c r="BW67" s="55">
        <f>+BV67*$F$67</f>
        <v>180.10480000000001</v>
      </c>
      <c r="BX67" s="86">
        <f>+BY53+BY48+BY69</f>
        <v>17196.8</v>
      </c>
      <c r="BY67" s="55">
        <f>+BX67*$F$67</f>
        <v>326.73919999999998</v>
      </c>
      <c r="BZ67" s="86">
        <f>+CA53+CA48+CA69</f>
        <v>9479.2000000000007</v>
      </c>
      <c r="CA67" s="55">
        <f>+BZ67*$F$67</f>
        <v>180.10480000000001</v>
      </c>
      <c r="CB67" s="86">
        <f>+CC53+CC48+CC69</f>
        <v>6592</v>
      </c>
      <c r="CC67" s="55">
        <f>+CB67*$F$67</f>
        <v>125.24799999999999</v>
      </c>
      <c r="CD67" s="86">
        <f>+CE53+CE48+CE69</f>
        <v>6592</v>
      </c>
      <c r="CE67" s="55">
        <f>+CD67*$F$67</f>
        <v>125.24799999999999</v>
      </c>
      <c r="CG67" s="41" t="str">
        <f t="shared" si="80"/>
        <v>1</v>
      </c>
    </row>
    <row r="68" spans="4:85">
      <c r="D68" s="1">
        <f>D67+1</f>
        <v>29</v>
      </c>
      <c r="E68" s="97" t="str">
        <f>VLOOKUP(D68,'NTM-B BOE(All)'!$A$19:$B$84,2,FALSE)</f>
        <v>War Risk Insurance</v>
      </c>
      <c r="F68" s="99">
        <f>VLOOKUP(D68,'NTM-B BOE(All)'!$A$19:$C$84,3,FALSE)</f>
        <v>100</v>
      </c>
      <c r="G68" s="1"/>
      <c r="H68" s="1"/>
      <c r="I68" s="1"/>
      <c r="J68" s="1"/>
      <c r="K68" s="1"/>
      <c r="L68" s="1"/>
      <c r="M68" s="53"/>
      <c r="N68" s="86"/>
      <c r="O68" s="55">
        <f t="shared" si="85"/>
        <v>12950</v>
      </c>
      <c r="P68" s="86"/>
      <c r="Q68" s="55">
        <f>INDEX('NTM-B BOE(All)'!$B$10:$AO$84,MATCH($D68,'NTM-B BOE(All)'!$A$10:$A$84,0),MATCH(Q$11,'NTM-B BOE(All)'!$B$9:$AO$9,0))</f>
        <v>2200</v>
      </c>
      <c r="R68" s="86"/>
      <c r="S68" s="55">
        <f>INDEX('NTM-B BOE(All)'!$B$10:$AO$84,MATCH($D68,'NTM-B BOE(All)'!$A$10:$A$84,0),MATCH(S$11,'NTM-B BOE(All)'!$B$9:$AO$9,0))</f>
        <v>2200</v>
      </c>
      <c r="T68" s="86"/>
      <c r="U68" s="55">
        <f>INDEX('NTM-B BOE(All)'!$B$10:$AO$84,MATCH($D68,'NTM-B BOE(All)'!$A$10:$A$84,0),MATCH(U$11,'NTM-B BOE(All)'!$B$9:$AO$9,0))</f>
        <v>300</v>
      </c>
      <c r="V68" s="86"/>
      <c r="W68" s="55">
        <f>INDEX('NTM-B BOE(All)'!$B$10:$AO$84,MATCH($D68,'NTM-B BOE(All)'!$A$10:$A$84,0),MATCH(W$11,'NTM-B BOE(All)'!$B$9:$AO$9,0))</f>
        <v>400</v>
      </c>
      <c r="X68" s="86"/>
      <c r="Y68" s="55">
        <f>INDEX('NTM-B BOE(All)'!$B$10:$AO$84,MATCH($D68,'NTM-B BOE(All)'!$A$10:$A$84,0),MATCH(Y$11,'NTM-B BOE(All)'!$B$9:$AO$9,0))</f>
        <v>500</v>
      </c>
      <c r="Z68" s="86"/>
      <c r="AA68" s="55">
        <f>INDEX('NTM-B BOE(All)'!$B$10:$AO$84,MATCH($D68,'NTM-B BOE(All)'!$A$10:$A$84,0),MATCH(AA$11,'NTM-B BOE(All)'!$B$9:$AO$9,0))</f>
        <v>400</v>
      </c>
      <c r="AB68" s="86"/>
      <c r="AC68" s="55">
        <f>INDEX('NTM-B BOE(All)'!$B$10:$AO$84,MATCH($D68,'NTM-B BOE(All)'!$A$10:$A$84,0),MATCH(AC$11,'NTM-B BOE(All)'!$B$9:$AO$9,0))</f>
        <v>500</v>
      </c>
      <c r="AD68" s="86"/>
      <c r="AE68" s="55">
        <f>INDEX('NTM-B BOE(All)'!$B$10:$AO$84,MATCH($D68,'NTM-B BOE(All)'!$A$10:$A$84,0),MATCH(AE$11,'NTM-B BOE(All)'!$B$9:$AO$9,0))</f>
        <v>800</v>
      </c>
      <c r="AF68" s="86"/>
      <c r="AG68" s="55">
        <f>INDEX('NTM-B BOE(All)'!$B$10:$AO$84,MATCH($D68,'NTM-B BOE(All)'!$A$10:$A$84,0),MATCH(AG$11,'NTM-B BOE(All)'!$B$9:$AO$9,0))</f>
        <v>100</v>
      </c>
      <c r="AH68" s="86"/>
      <c r="AI68" s="55">
        <f>INDEX('NTM-B BOE(All)'!$B$10:$AO$84,MATCH($D68,'NTM-B BOE(All)'!$A$10:$A$84,0),MATCH(AI$11,'NTM-B BOE(All)'!$B$9:$AO$9,0))</f>
        <v>100</v>
      </c>
      <c r="AJ68" s="86"/>
      <c r="AK68" s="55">
        <f>INDEX('NTM-B BOE(All)'!$B$10:$AO$84,MATCH($D68,'NTM-B BOE(All)'!$A$10:$A$84,0),MATCH(AK$11,'NTM-B BOE(All)'!$B$9:$AO$9,0))</f>
        <v>200</v>
      </c>
      <c r="AL68" s="86"/>
      <c r="AM68" s="55">
        <f>INDEX('NTM-B BOE(All)'!$B$10:$AO$84,MATCH($D68,'NTM-B BOE(All)'!$A$10:$A$84,0),MATCH(AM$11,'NTM-B BOE(All)'!$B$9:$AO$9,0))</f>
        <v>50</v>
      </c>
      <c r="AN68" s="86"/>
      <c r="AO68" s="55">
        <f>INDEX('NTM-B BOE(All)'!$B$10:$AO$84,MATCH($D68,'NTM-B BOE(All)'!$A$10:$A$84,0),MATCH(AO$11,'NTM-B BOE(All)'!$B$9:$AO$9,0))</f>
        <v>200</v>
      </c>
      <c r="AP68" s="86"/>
      <c r="AQ68" s="55">
        <f>INDEX('NTM-B BOE(All)'!$B$10:$AO$84,MATCH($D68,'NTM-B BOE(All)'!$A$10:$A$84,0),MATCH(AQ$11,'NTM-B BOE(All)'!$B$9:$AO$9,0))</f>
        <v>100</v>
      </c>
      <c r="AR68" s="86"/>
      <c r="AS68" s="55">
        <f>INDEX('NTM-B BOE(All)'!$B$10:$AO$84,MATCH($D68,'NTM-B BOE(All)'!$A$10:$A$84,0),MATCH(AS$11,'NTM-B BOE(All)'!$B$9:$AO$9,0))</f>
        <v>150</v>
      </c>
      <c r="AT68" s="86"/>
      <c r="AU68" s="55">
        <f>INDEX('NTM-B BOE(All)'!$B$10:$AO$84,MATCH($D68,'NTM-B BOE(All)'!$A$10:$A$84,0),MATCH(AU$11,'NTM-B BOE(All)'!$B$9:$AO$9,0))</f>
        <v>200</v>
      </c>
      <c r="AV68" s="86"/>
      <c r="AW68" s="55">
        <f>INDEX('NTM-B BOE(All)'!$B$10:$AO$84,MATCH($D68,'NTM-B BOE(All)'!$A$10:$A$84,0),MATCH(AW$11,'NTM-B BOE(All)'!$B$9:$AO$9,0))</f>
        <v>500</v>
      </c>
      <c r="AX68" s="86"/>
      <c r="AY68" s="55">
        <f>INDEX('NTM-B BOE(All)'!$B$10:$AO$84,MATCH($D68,'NTM-B BOE(All)'!$A$10:$A$84,0),MATCH(AY$11,'NTM-B BOE(All)'!$B$9:$AO$9,0))</f>
        <v>700</v>
      </c>
      <c r="AZ68" s="86"/>
      <c r="BA68" s="55">
        <f>INDEX('NTM-B BOE(All)'!$B$10:$AO$84,MATCH($D68,'NTM-B BOE(All)'!$A$10:$A$84,0),MATCH(BA$11,'NTM-B BOE(All)'!$B$9:$AO$9,0))</f>
        <v>100</v>
      </c>
      <c r="BB68" s="86"/>
      <c r="BC68" s="55">
        <f>INDEX('NTM-B BOE(All)'!$B$10:$AO$84,MATCH($D68,'NTM-B BOE(All)'!$A$10:$A$84,0),MATCH(BC$11,'NTM-B BOE(All)'!$B$9:$AO$9,0))</f>
        <v>100</v>
      </c>
      <c r="BD68" s="86"/>
      <c r="BE68" s="55">
        <f>INDEX('NTM-B BOE(All)'!$B$10:$AO$84,MATCH($D68,'NTM-B BOE(All)'!$A$10:$A$84,0),MATCH(BE$11,'NTM-B BOE(All)'!$B$9:$AO$9,0))</f>
        <v>100</v>
      </c>
      <c r="BF68" s="86"/>
      <c r="BG68" s="55">
        <f>INDEX('NTM-B BOE(All)'!$B$10:$AO$84,MATCH($D68,'NTM-B BOE(All)'!$A$10:$A$84,0),MATCH(BG$11,'NTM-B BOE(All)'!$B$9:$AO$9,0))</f>
        <v>200</v>
      </c>
      <c r="BH68" s="86"/>
      <c r="BI68" s="55">
        <f>INDEX('NTM-B BOE(All)'!$B$10:$AO$84,MATCH($D68,'NTM-B BOE(All)'!$A$10:$A$84,0),MATCH(BI$11,'NTM-B BOE(All)'!$B$9:$AO$9,0))</f>
        <v>100</v>
      </c>
      <c r="BJ68" s="86"/>
      <c r="BK68" s="55">
        <f>INDEX('NTM-B BOE(All)'!$B$10:$AO$84,MATCH($D68,'NTM-B BOE(All)'!$A$10:$A$84,0),MATCH(BK$11,'NTM-B BOE(All)'!$B$9:$AO$9,0))</f>
        <v>700</v>
      </c>
      <c r="BL68" s="86"/>
      <c r="BM68" s="55">
        <f>INDEX('NTM-B BOE(All)'!$B$10:$AO$84,MATCH($D68,'NTM-B BOE(All)'!$A$10:$A$84,0),MATCH(BM$11,'NTM-B BOE(All)'!$B$9:$AO$9,0))</f>
        <v>900</v>
      </c>
      <c r="BN68" s="86"/>
      <c r="BO68" s="55">
        <f>INDEX('NTM-B BOE(All)'!$B$10:$AO$84,MATCH($D68,'NTM-B BOE(All)'!$A$10:$A$84,0),MATCH(BO$11,'NTM-B BOE(All)'!$B$9:$AO$9,0))</f>
        <v>100</v>
      </c>
      <c r="BP68" s="86"/>
      <c r="BQ68" s="55">
        <f>INDEX('NTM-B BOE(All)'!$B$10:$AO$84,MATCH($D68,'NTM-B BOE(All)'!$A$10:$A$84,0),MATCH(BQ$11,'NTM-B BOE(All)'!$B$9:$AO$9,0))</f>
        <v>150</v>
      </c>
      <c r="BR68" s="86"/>
      <c r="BS68" s="55">
        <f>INDEX('NTM-B BOE(All)'!$B$10:$AO$84,MATCH($D68,'NTM-B BOE(All)'!$A$10:$A$84,0),MATCH(BS$11,'NTM-B BOE(All)'!$B$9:$AO$9,0))</f>
        <v>200</v>
      </c>
      <c r="BT68" s="86"/>
      <c r="BU68" s="55">
        <f>INDEX('NTM-B BOE(All)'!$B$10:$AO$84,MATCH($D68,'NTM-B BOE(All)'!$A$10:$A$84,0),MATCH(BU$11,'NTM-B BOE(All)'!$B$9:$AO$9,0))</f>
        <v>100</v>
      </c>
      <c r="BV68" s="86"/>
      <c r="BW68" s="55">
        <f>INDEX('NTM-B BOE(All)'!$B$10:$AO$84,MATCH($D68,'NTM-B BOE(All)'!$A$10:$A$84,0),MATCH(BW$11,'NTM-B BOE(All)'!$B$9:$AO$9,0))</f>
        <v>100</v>
      </c>
      <c r="BX68" s="86"/>
      <c r="BY68" s="55">
        <f>INDEX('NTM-B BOE(All)'!$B$10:$AO$84,MATCH($D68,'NTM-B BOE(All)'!$A$10:$A$84,0),MATCH(BY$11,'NTM-B BOE(All)'!$B$9:$AO$9,0))</f>
        <v>200</v>
      </c>
      <c r="BZ68" s="86"/>
      <c r="CA68" s="55">
        <f>INDEX('NTM-B BOE(All)'!$B$10:$AO$84,MATCH($D68,'NTM-B BOE(All)'!$A$10:$A$84,0),MATCH(CA$11,'NTM-B BOE(All)'!$B$9:$AO$9,0))</f>
        <v>100</v>
      </c>
      <c r="CB68" s="86"/>
      <c r="CC68" s="55">
        <f>INDEX('NTM-B BOE(All)'!$B$10:$AO$84,MATCH($D68,'NTM-B BOE(All)'!$A$10:$A$84,0),MATCH(CC$11,'NTM-B BOE(All)'!$B$9:$AO$9,0))</f>
        <v>100</v>
      </c>
      <c r="CD68" s="86"/>
      <c r="CE68" s="55">
        <f>INDEX('NTM-B BOE(All)'!$B$10:$AO$84,MATCH($D68,'NTM-B BOE(All)'!$A$10:$A$84,0),MATCH(CE$11,'NTM-B BOE(All)'!$B$9:$AO$9,0))</f>
        <v>100</v>
      </c>
      <c r="CG68" s="41" t="str">
        <f t="shared" si="80"/>
        <v>1</v>
      </c>
    </row>
    <row r="69" spans="4:85">
      <c r="D69" s="1">
        <f>D68+1</f>
        <v>30</v>
      </c>
      <c r="E69" s="97" t="str">
        <f>VLOOKUP(D69,'NTM-B BOE(All)'!$A$19:$B$84,2,FALSE)</f>
        <v>Bonus</v>
      </c>
      <c r="F69" s="99">
        <f>VLOOKUP(D69,'NTM-B BOE(All)'!$A$19:$C$84,3,FALSE)</f>
        <v>1000</v>
      </c>
      <c r="G69" s="1"/>
      <c r="H69" s="1"/>
      <c r="I69" s="1"/>
      <c r="J69" s="1"/>
      <c r="K69" s="1"/>
      <c r="L69" s="1"/>
      <c r="M69" s="53"/>
      <c r="N69" s="86"/>
      <c r="O69" s="55">
        <f t="shared" si="85"/>
        <v>129500</v>
      </c>
      <c r="P69" s="86"/>
      <c r="Q69" s="55">
        <f>INDEX('NTM-B BOE(All)'!$B$10:$AO$84,MATCH($D69,'NTM-B BOE(All)'!$A$10:$A$84,0),MATCH(Q$11,'NTM-B BOE(All)'!$B$9:$AO$9,0))</f>
        <v>22000</v>
      </c>
      <c r="R69" s="86"/>
      <c r="S69" s="55">
        <f>INDEX('NTM-B BOE(All)'!$B$10:$AO$84,MATCH($D69,'NTM-B BOE(All)'!$A$10:$A$84,0),MATCH(S$11,'NTM-B BOE(All)'!$B$9:$AO$9,0))</f>
        <v>22000</v>
      </c>
      <c r="T69" s="86"/>
      <c r="U69" s="55">
        <f>INDEX('NTM-B BOE(All)'!$B$10:$AO$84,MATCH($D69,'NTM-B BOE(All)'!$A$10:$A$84,0),MATCH(U$11,'NTM-B BOE(All)'!$B$9:$AO$9,0))</f>
        <v>3000</v>
      </c>
      <c r="V69" s="86"/>
      <c r="W69" s="55">
        <f>INDEX('NTM-B BOE(All)'!$B$10:$AO$84,MATCH($D69,'NTM-B BOE(All)'!$A$10:$A$84,0),MATCH(W$11,'NTM-B BOE(All)'!$B$9:$AO$9,0))</f>
        <v>4000</v>
      </c>
      <c r="X69" s="86"/>
      <c r="Y69" s="55">
        <f>INDEX('NTM-B BOE(All)'!$B$10:$AO$84,MATCH($D69,'NTM-B BOE(All)'!$A$10:$A$84,0),MATCH(Y$11,'NTM-B BOE(All)'!$B$9:$AO$9,0))</f>
        <v>5000</v>
      </c>
      <c r="Z69" s="86"/>
      <c r="AA69" s="55">
        <f>INDEX('NTM-B BOE(All)'!$B$10:$AO$84,MATCH($D69,'NTM-B BOE(All)'!$A$10:$A$84,0),MATCH(AA$11,'NTM-B BOE(All)'!$B$9:$AO$9,0))</f>
        <v>4000</v>
      </c>
      <c r="AB69" s="86"/>
      <c r="AC69" s="55">
        <f>INDEX('NTM-B BOE(All)'!$B$10:$AO$84,MATCH($D69,'NTM-B BOE(All)'!$A$10:$A$84,0),MATCH(AC$11,'NTM-B BOE(All)'!$B$9:$AO$9,0))</f>
        <v>5000</v>
      </c>
      <c r="AD69" s="86"/>
      <c r="AE69" s="55">
        <f>INDEX('NTM-B BOE(All)'!$B$10:$AO$84,MATCH($D69,'NTM-B BOE(All)'!$A$10:$A$84,0),MATCH(AE$11,'NTM-B BOE(All)'!$B$9:$AO$9,0))</f>
        <v>8000</v>
      </c>
      <c r="AF69" s="86"/>
      <c r="AG69" s="55">
        <f>INDEX('NTM-B BOE(All)'!$B$10:$AO$84,MATCH($D69,'NTM-B BOE(All)'!$A$10:$A$84,0),MATCH(AG$11,'NTM-B BOE(All)'!$B$9:$AO$9,0))</f>
        <v>1000</v>
      </c>
      <c r="AH69" s="86"/>
      <c r="AI69" s="55">
        <f>INDEX('NTM-B BOE(All)'!$B$10:$AO$84,MATCH($D69,'NTM-B BOE(All)'!$A$10:$A$84,0),MATCH(AI$11,'NTM-B BOE(All)'!$B$9:$AO$9,0))</f>
        <v>1000</v>
      </c>
      <c r="AJ69" s="86"/>
      <c r="AK69" s="55">
        <f>INDEX('NTM-B BOE(All)'!$B$10:$AO$84,MATCH($D69,'NTM-B BOE(All)'!$A$10:$A$84,0),MATCH(AK$11,'NTM-B BOE(All)'!$B$9:$AO$9,0))</f>
        <v>2000</v>
      </c>
      <c r="AL69" s="86"/>
      <c r="AM69" s="55">
        <f>INDEX('NTM-B BOE(All)'!$B$10:$AO$84,MATCH($D69,'NTM-B BOE(All)'!$A$10:$A$84,0),MATCH(AM$11,'NTM-B BOE(All)'!$B$9:$AO$9,0))</f>
        <v>500</v>
      </c>
      <c r="AN69" s="86"/>
      <c r="AO69" s="55">
        <f>INDEX('NTM-B BOE(All)'!$B$10:$AO$84,MATCH($D69,'NTM-B BOE(All)'!$A$10:$A$84,0),MATCH(AO$11,'NTM-B BOE(All)'!$B$9:$AO$9,0))</f>
        <v>2000</v>
      </c>
      <c r="AP69" s="86"/>
      <c r="AQ69" s="55">
        <f>INDEX('NTM-B BOE(All)'!$B$10:$AO$84,MATCH($D69,'NTM-B BOE(All)'!$A$10:$A$84,0),MATCH(AQ$11,'NTM-B BOE(All)'!$B$9:$AO$9,0))</f>
        <v>1000</v>
      </c>
      <c r="AR69" s="86"/>
      <c r="AS69" s="55">
        <f>INDEX('NTM-B BOE(All)'!$B$10:$AO$84,MATCH($D69,'NTM-B BOE(All)'!$A$10:$A$84,0),MATCH(AS$11,'NTM-B BOE(All)'!$B$9:$AO$9,0))</f>
        <v>1500</v>
      </c>
      <c r="AT69" s="86"/>
      <c r="AU69" s="55">
        <f>INDEX('NTM-B BOE(All)'!$B$10:$AO$84,MATCH($D69,'NTM-B BOE(All)'!$A$10:$A$84,0),MATCH(AU$11,'NTM-B BOE(All)'!$B$9:$AO$9,0))</f>
        <v>2000</v>
      </c>
      <c r="AV69" s="86"/>
      <c r="AW69" s="55">
        <f>INDEX('NTM-B BOE(All)'!$B$10:$AO$84,MATCH($D69,'NTM-B BOE(All)'!$A$10:$A$84,0),MATCH(AW$11,'NTM-B BOE(All)'!$B$9:$AO$9,0))</f>
        <v>5000</v>
      </c>
      <c r="AX69" s="86"/>
      <c r="AY69" s="55">
        <f>INDEX('NTM-B BOE(All)'!$B$10:$AO$84,MATCH($D69,'NTM-B BOE(All)'!$A$10:$A$84,0),MATCH(AY$11,'NTM-B BOE(All)'!$B$9:$AO$9,0))</f>
        <v>7000</v>
      </c>
      <c r="AZ69" s="86"/>
      <c r="BA69" s="55">
        <f>INDEX('NTM-B BOE(All)'!$B$10:$AO$84,MATCH($D69,'NTM-B BOE(All)'!$A$10:$A$84,0),MATCH(BA$11,'NTM-B BOE(All)'!$B$9:$AO$9,0))</f>
        <v>1000</v>
      </c>
      <c r="BB69" s="86"/>
      <c r="BC69" s="55">
        <f>INDEX('NTM-B BOE(All)'!$B$10:$AO$84,MATCH($D69,'NTM-B BOE(All)'!$A$10:$A$84,0),MATCH(BC$11,'NTM-B BOE(All)'!$B$9:$AO$9,0))</f>
        <v>1000</v>
      </c>
      <c r="BD69" s="86"/>
      <c r="BE69" s="55">
        <f>INDEX('NTM-B BOE(All)'!$B$10:$AO$84,MATCH($D69,'NTM-B BOE(All)'!$A$10:$A$84,0),MATCH(BE$11,'NTM-B BOE(All)'!$B$9:$AO$9,0))</f>
        <v>1000</v>
      </c>
      <c r="BF69" s="86"/>
      <c r="BG69" s="55">
        <f>INDEX('NTM-B BOE(All)'!$B$10:$AO$84,MATCH($D69,'NTM-B BOE(All)'!$A$10:$A$84,0),MATCH(BG$11,'NTM-B BOE(All)'!$B$9:$AO$9,0))</f>
        <v>2000</v>
      </c>
      <c r="BH69" s="86"/>
      <c r="BI69" s="55">
        <f>INDEX('NTM-B BOE(All)'!$B$10:$AO$84,MATCH($D69,'NTM-B BOE(All)'!$A$10:$A$84,0),MATCH(BI$11,'NTM-B BOE(All)'!$B$9:$AO$9,0))</f>
        <v>1000</v>
      </c>
      <c r="BJ69" s="86"/>
      <c r="BK69" s="55">
        <f>INDEX('NTM-B BOE(All)'!$B$10:$AO$84,MATCH($D69,'NTM-B BOE(All)'!$A$10:$A$84,0),MATCH(BK$11,'NTM-B BOE(All)'!$B$9:$AO$9,0))</f>
        <v>7000</v>
      </c>
      <c r="BL69" s="86"/>
      <c r="BM69" s="55">
        <f>INDEX('NTM-B BOE(All)'!$B$10:$AO$84,MATCH($D69,'NTM-B BOE(All)'!$A$10:$A$84,0),MATCH(BM$11,'NTM-B BOE(All)'!$B$9:$AO$9,0))</f>
        <v>9000</v>
      </c>
      <c r="BN69" s="86"/>
      <c r="BO69" s="55">
        <f>INDEX('NTM-B BOE(All)'!$B$10:$AO$84,MATCH($D69,'NTM-B BOE(All)'!$A$10:$A$84,0),MATCH(BO$11,'NTM-B BOE(All)'!$B$9:$AO$9,0))</f>
        <v>1000</v>
      </c>
      <c r="BP69" s="86"/>
      <c r="BQ69" s="55">
        <f>INDEX('NTM-B BOE(All)'!$B$10:$AO$84,MATCH($D69,'NTM-B BOE(All)'!$A$10:$A$84,0),MATCH(BQ$11,'NTM-B BOE(All)'!$B$9:$AO$9,0))</f>
        <v>1500</v>
      </c>
      <c r="BR69" s="86"/>
      <c r="BS69" s="55">
        <f>INDEX('NTM-B BOE(All)'!$B$10:$AO$84,MATCH($D69,'NTM-B BOE(All)'!$A$10:$A$84,0),MATCH(BS$11,'NTM-B BOE(All)'!$B$9:$AO$9,0))</f>
        <v>2000</v>
      </c>
      <c r="BT69" s="86"/>
      <c r="BU69" s="55">
        <f>INDEX('NTM-B BOE(All)'!$B$10:$AO$84,MATCH($D69,'NTM-B BOE(All)'!$A$10:$A$84,0),MATCH(BU$11,'NTM-B BOE(All)'!$B$9:$AO$9,0))</f>
        <v>1000</v>
      </c>
      <c r="BV69" s="86"/>
      <c r="BW69" s="55">
        <f>INDEX('NTM-B BOE(All)'!$B$10:$AO$84,MATCH($D69,'NTM-B BOE(All)'!$A$10:$A$84,0),MATCH(BW$11,'NTM-B BOE(All)'!$B$9:$AO$9,0))</f>
        <v>1000</v>
      </c>
      <c r="BX69" s="86"/>
      <c r="BY69" s="55">
        <f>INDEX('NTM-B BOE(All)'!$B$10:$AO$84,MATCH($D69,'NTM-B BOE(All)'!$A$10:$A$84,0),MATCH(BY$11,'NTM-B BOE(All)'!$B$9:$AO$9,0))</f>
        <v>2000</v>
      </c>
      <c r="BZ69" s="86"/>
      <c r="CA69" s="55">
        <f>INDEX('NTM-B BOE(All)'!$B$10:$AO$84,MATCH($D69,'NTM-B BOE(All)'!$A$10:$A$84,0),MATCH(CA$11,'NTM-B BOE(All)'!$B$9:$AO$9,0))</f>
        <v>1000</v>
      </c>
      <c r="CB69" s="86"/>
      <c r="CC69" s="55">
        <f>INDEX('NTM-B BOE(All)'!$B$10:$AO$84,MATCH($D69,'NTM-B BOE(All)'!$A$10:$A$84,0),MATCH(CC$11,'NTM-B BOE(All)'!$B$9:$AO$9,0))</f>
        <v>1000</v>
      </c>
      <c r="CD69" s="86"/>
      <c r="CE69" s="55">
        <f>INDEX('NTM-B BOE(All)'!$B$10:$AO$84,MATCH($D69,'NTM-B BOE(All)'!$A$10:$A$84,0),MATCH(CE$11,'NTM-B BOE(All)'!$B$9:$AO$9,0))</f>
        <v>1000</v>
      </c>
      <c r="CG69" s="41" t="str">
        <f t="shared" si="80"/>
        <v>1</v>
      </c>
    </row>
    <row r="70" spans="4:85">
      <c r="D70" s="1">
        <f>D69+1</f>
        <v>31</v>
      </c>
      <c r="E70" s="97" t="str">
        <f>VLOOKUP(D70,'NTM-B BOE(All)'!$A$19:$B$84,2,FALSE)</f>
        <v>Visas</v>
      </c>
      <c r="F70" s="99">
        <f>VLOOKUP(D70,'NTM-B BOE(All)'!$A$19:$C$84,3,FALSE)</f>
        <v>0</v>
      </c>
      <c r="G70" s="1"/>
      <c r="H70" s="1"/>
      <c r="I70" s="1"/>
      <c r="J70" s="1"/>
      <c r="K70" s="1"/>
      <c r="L70" s="1"/>
      <c r="M70" s="53"/>
      <c r="N70" s="86"/>
      <c r="O70" s="55">
        <f t="shared" si="85"/>
        <v>0</v>
      </c>
      <c r="P70" s="86"/>
      <c r="Q70" s="55">
        <f>INDEX('NTM-B BOE(All)'!$B$10:$AO$84,MATCH($D70,'NTM-B BOE(All)'!$A$10:$A$84,0),MATCH(Q$11,'NTM-B BOE(All)'!$B$9:$AO$9,0))</f>
        <v>0</v>
      </c>
      <c r="R70" s="86"/>
      <c r="S70" s="55">
        <f>INDEX('NTM-B BOE(All)'!$B$10:$AO$84,MATCH($D70,'NTM-B BOE(All)'!$A$10:$A$84,0),MATCH(S$11,'NTM-B BOE(All)'!$B$9:$AO$9,0))</f>
        <v>0</v>
      </c>
      <c r="T70" s="86"/>
      <c r="U70" s="55">
        <f>INDEX('NTM-B BOE(All)'!$B$10:$AO$84,MATCH($D70,'NTM-B BOE(All)'!$A$10:$A$84,0),MATCH(U$11,'NTM-B BOE(All)'!$B$9:$AO$9,0))</f>
        <v>0</v>
      </c>
      <c r="V70" s="86"/>
      <c r="W70" s="55">
        <f>INDEX('NTM-B BOE(All)'!$B$10:$AO$84,MATCH($D70,'NTM-B BOE(All)'!$A$10:$A$84,0),MATCH(W$11,'NTM-B BOE(All)'!$B$9:$AO$9,0))</f>
        <v>0</v>
      </c>
      <c r="X70" s="86"/>
      <c r="Y70" s="55">
        <f>INDEX('NTM-B BOE(All)'!$B$10:$AO$84,MATCH($D70,'NTM-B BOE(All)'!$A$10:$A$84,0),MATCH(Y$11,'NTM-B BOE(All)'!$B$9:$AO$9,0))</f>
        <v>0</v>
      </c>
      <c r="Z70" s="86"/>
      <c r="AA70" s="55">
        <f>INDEX('NTM-B BOE(All)'!$B$10:$AO$84,MATCH($D70,'NTM-B BOE(All)'!$A$10:$A$84,0),MATCH(AA$11,'NTM-B BOE(All)'!$B$9:$AO$9,0))</f>
        <v>0</v>
      </c>
      <c r="AB70" s="86"/>
      <c r="AC70" s="55">
        <f>INDEX('NTM-B BOE(All)'!$B$10:$AO$84,MATCH($D70,'NTM-B BOE(All)'!$A$10:$A$84,0),MATCH(AC$11,'NTM-B BOE(All)'!$B$9:$AO$9,0))</f>
        <v>0</v>
      </c>
      <c r="AD70" s="86"/>
      <c r="AE70" s="55">
        <f>INDEX('NTM-B BOE(All)'!$B$10:$AO$84,MATCH($D70,'NTM-B BOE(All)'!$A$10:$A$84,0),MATCH(AE$11,'NTM-B BOE(All)'!$B$9:$AO$9,0))</f>
        <v>0</v>
      </c>
      <c r="AF70" s="86"/>
      <c r="AG70" s="55">
        <f>INDEX('NTM-B BOE(All)'!$B$10:$AO$84,MATCH($D70,'NTM-B BOE(All)'!$A$10:$A$84,0),MATCH(AG$11,'NTM-B BOE(All)'!$B$9:$AO$9,0))</f>
        <v>0</v>
      </c>
      <c r="AH70" s="86"/>
      <c r="AI70" s="55">
        <f>INDEX('NTM-B BOE(All)'!$B$10:$AO$84,MATCH($D70,'NTM-B BOE(All)'!$A$10:$A$84,0),MATCH(AI$11,'NTM-B BOE(All)'!$B$9:$AO$9,0))</f>
        <v>0</v>
      </c>
      <c r="AJ70" s="86"/>
      <c r="AK70" s="55">
        <f>INDEX('NTM-B BOE(All)'!$B$10:$AO$84,MATCH($D70,'NTM-B BOE(All)'!$A$10:$A$84,0),MATCH(AK$11,'NTM-B BOE(All)'!$B$9:$AO$9,0))</f>
        <v>0</v>
      </c>
      <c r="AL70" s="86"/>
      <c r="AM70" s="55">
        <f>INDEX('NTM-B BOE(All)'!$B$10:$AO$84,MATCH($D70,'NTM-B BOE(All)'!$A$10:$A$84,0),MATCH(AM$11,'NTM-B BOE(All)'!$B$9:$AO$9,0))</f>
        <v>0</v>
      </c>
      <c r="AN70" s="86"/>
      <c r="AO70" s="55">
        <f>INDEX('NTM-B BOE(All)'!$B$10:$AO$84,MATCH($D70,'NTM-B BOE(All)'!$A$10:$A$84,0),MATCH(AO$11,'NTM-B BOE(All)'!$B$9:$AO$9,0))</f>
        <v>0</v>
      </c>
      <c r="AP70" s="86"/>
      <c r="AQ70" s="55">
        <f>INDEX('NTM-B BOE(All)'!$B$10:$AO$84,MATCH($D70,'NTM-B BOE(All)'!$A$10:$A$84,0),MATCH(AQ$11,'NTM-B BOE(All)'!$B$9:$AO$9,0))</f>
        <v>0</v>
      </c>
      <c r="AR70" s="86"/>
      <c r="AS70" s="55">
        <f>INDEX('NTM-B BOE(All)'!$B$10:$AO$84,MATCH($D70,'NTM-B BOE(All)'!$A$10:$A$84,0),MATCH(AS$11,'NTM-B BOE(All)'!$B$9:$AO$9,0))</f>
        <v>0</v>
      </c>
      <c r="AT70" s="86"/>
      <c r="AU70" s="55">
        <f>INDEX('NTM-B BOE(All)'!$B$10:$AO$84,MATCH($D70,'NTM-B BOE(All)'!$A$10:$A$84,0),MATCH(AU$11,'NTM-B BOE(All)'!$B$9:$AO$9,0))</f>
        <v>0</v>
      </c>
      <c r="AV70" s="86"/>
      <c r="AW70" s="55">
        <f>INDEX('NTM-B BOE(All)'!$B$10:$AO$84,MATCH($D70,'NTM-B BOE(All)'!$A$10:$A$84,0),MATCH(AW$11,'NTM-B BOE(All)'!$B$9:$AO$9,0))</f>
        <v>0</v>
      </c>
      <c r="AX70" s="86"/>
      <c r="AY70" s="55">
        <f>INDEX('NTM-B BOE(All)'!$B$10:$AO$84,MATCH($D70,'NTM-B BOE(All)'!$A$10:$A$84,0),MATCH(AY$11,'NTM-B BOE(All)'!$B$9:$AO$9,0))</f>
        <v>0</v>
      </c>
      <c r="AZ70" s="86"/>
      <c r="BA70" s="55">
        <f>INDEX('NTM-B BOE(All)'!$B$10:$AO$84,MATCH($D70,'NTM-B BOE(All)'!$A$10:$A$84,0),MATCH(BA$11,'NTM-B BOE(All)'!$B$9:$AO$9,0))</f>
        <v>0</v>
      </c>
      <c r="BB70" s="86"/>
      <c r="BC70" s="55">
        <f>INDEX('NTM-B BOE(All)'!$B$10:$AO$84,MATCH($D70,'NTM-B BOE(All)'!$A$10:$A$84,0),MATCH(BC$11,'NTM-B BOE(All)'!$B$9:$AO$9,0))</f>
        <v>0</v>
      </c>
      <c r="BD70" s="86"/>
      <c r="BE70" s="55">
        <f>INDEX('NTM-B BOE(All)'!$B$10:$AO$84,MATCH($D70,'NTM-B BOE(All)'!$A$10:$A$84,0),MATCH(BE$11,'NTM-B BOE(All)'!$B$9:$AO$9,0))</f>
        <v>0</v>
      </c>
      <c r="BF70" s="86"/>
      <c r="BG70" s="55">
        <f>INDEX('NTM-B BOE(All)'!$B$10:$AO$84,MATCH($D70,'NTM-B BOE(All)'!$A$10:$A$84,0),MATCH(BG$11,'NTM-B BOE(All)'!$B$9:$AO$9,0))</f>
        <v>0</v>
      </c>
      <c r="BH70" s="86"/>
      <c r="BI70" s="55">
        <f>INDEX('NTM-B BOE(All)'!$B$10:$AO$84,MATCH($D70,'NTM-B BOE(All)'!$A$10:$A$84,0),MATCH(BI$11,'NTM-B BOE(All)'!$B$9:$AO$9,0))</f>
        <v>0</v>
      </c>
      <c r="BJ70" s="86"/>
      <c r="BK70" s="55">
        <f>INDEX('NTM-B BOE(All)'!$B$10:$AO$84,MATCH($D70,'NTM-B BOE(All)'!$A$10:$A$84,0),MATCH(BK$11,'NTM-B BOE(All)'!$B$9:$AO$9,0))</f>
        <v>0</v>
      </c>
      <c r="BL70" s="86"/>
      <c r="BM70" s="55">
        <f>INDEX('NTM-B BOE(All)'!$B$10:$AO$84,MATCH($D70,'NTM-B BOE(All)'!$A$10:$A$84,0),MATCH(BM$11,'NTM-B BOE(All)'!$B$9:$AO$9,0))</f>
        <v>0</v>
      </c>
      <c r="BN70" s="86"/>
      <c r="BO70" s="55">
        <f>INDEX('NTM-B BOE(All)'!$B$10:$AO$84,MATCH($D70,'NTM-B BOE(All)'!$A$10:$A$84,0),MATCH(BO$11,'NTM-B BOE(All)'!$B$9:$AO$9,0))</f>
        <v>0</v>
      </c>
      <c r="BP70" s="86"/>
      <c r="BQ70" s="55">
        <f>INDEX('NTM-B BOE(All)'!$B$10:$AO$84,MATCH($D70,'NTM-B BOE(All)'!$A$10:$A$84,0),MATCH(BQ$11,'NTM-B BOE(All)'!$B$9:$AO$9,0))</f>
        <v>0</v>
      </c>
      <c r="BR70" s="86"/>
      <c r="BS70" s="55">
        <f>INDEX('NTM-B BOE(All)'!$B$10:$AO$84,MATCH($D70,'NTM-B BOE(All)'!$A$10:$A$84,0),MATCH(BS$11,'NTM-B BOE(All)'!$B$9:$AO$9,0))</f>
        <v>0</v>
      </c>
      <c r="BT70" s="86"/>
      <c r="BU70" s="55">
        <f>INDEX('NTM-B BOE(All)'!$B$10:$AO$84,MATCH($D70,'NTM-B BOE(All)'!$A$10:$A$84,0),MATCH(BU$11,'NTM-B BOE(All)'!$B$9:$AO$9,0))</f>
        <v>0</v>
      </c>
      <c r="BV70" s="86"/>
      <c r="BW70" s="55">
        <f>INDEX('NTM-B BOE(All)'!$B$10:$AO$84,MATCH($D70,'NTM-B BOE(All)'!$A$10:$A$84,0),MATCH(BW$11,'NTM-B BOE(All)'!$B$9:$AO$9,0))</f>
        <v>0</v>
      </c>
      <c r="BX70" s="86"/>
      <c r="BY70" s="55">
        <f>INDEX('NTM-B BOE(All)'!$B$10:$AO$84,MATCH($D70,'NTM-B BOE(All)'!$A$10:$A$84,0),MATCH(BY$11,'NTM-B BOE(All)'!$B$9:$AO$9,0))</f>
        <v>0</v>
      </c>
      <c r="BZ70" s="86"/>
      <c r="CA70" s="55">
        <f>INDEX('NTM-B BOE(All)'!$B$10:$AO$84,MATCH($D70,'NTM-B BOE(All)'!$A$10:$A$84,0),MATCH(CA$11,'NTM-B BOE(All)'!$B$9:$AO$9,0))</f>
        <v>0</v>
      </c>
      <c r="CB70" s="86"/>
      <c r="CC70" s="55">
        <f>INDEX('NTM-B BOE(All)'!$B$10:$AO$84,MATCH($D70,'NTM-B BOE(All)'!$A$10:$A$84,0),MATCH(CC$11,'NTM-B BOE(All)'!$B$9:$AO$9,0))</f>
        <v>0</v>
      </c>
      <c r="CD70" s="86"/>
      <c r="CE70" s="55">
        <f>INDEX('NTM-B BOE(All)'!$B$10:$AO$84,MATCH($D70,'NTM-B BOE(All)'!$A$10:$A$84,0),MATCH(CE$11,'NTM-B BOE(All)'!$B$9:$AO$9,0))</f>
        <v>0</v>
      </c>
      <c r="CG70" s="41" t="str">
        <f t="shared" si="80"/>
        <v>0</v>
      </c>
    </row>
    <row r="71" spans="4:85">
      <c r="D71" s="1">
        <f>D70+1</f>
        <v>32</v>
      </c>
      <c r="E71" s="97" t="str">
        <f>VLOOKUP(D71,'NTM-B BOE(All)'!$A$19:$B$84,2,FALSE)</f>
        <v>Passports</v>
      </c>
      <c r="F71" s="99">
        <f>VLOOKUP(D71,'NTM-B BOE(All)'!$A$19:$C$84,3,FALSE)</f>
        <v>3850</v>
      </c>
      <c r="G71" s="1"/>
      <c r="H71" s="1"/>
      <c r="I71" s="1"/>
      <c r="J71" s="1"/>
      <c r="K71" s="1"/>
      <c r="L71" s="1"/>
      <c r="M71" s="53"/>
      <c r="N71" s="86"/>
      <c r="O71" s="55">
        <f t="shared" si="85"/>
        <v>84700</v>
      </c>
      <c r="P71" s="86"/>
      <c r="Q71" s="55">
        <f>INDEX('NTM-B BOE(All)'!$B$10:$AO$84,MATCH($D71,'NTM-B BOE(All)'!$A$10:$A$84,0),MATCH(Q$11,'NTM-B BOE(All)'!$B$9:$AO$9,0))</f>
        <v>84700</v>
      </c>
      <c r="R71" s="86"/>
      <c r="S71" s="55">
        <f>INDEX('NTM-B BOE(All)'!$B$10:$AO$84,MATCH($D71,'NTM-B BOE(All)'!$A$10:$A$84,0),MATCH(S$11,'NTM-B BOE(All)'!$B$9:$AO$9,0))</f>
        <v>0</v>
      </c>
      <c r="T71" s="86"/>
      <c r="U71" s="55">
        <f>INDEX('NTM-B BOE(All)'!$B$10:$AO$84,MATCH($D71,'NTM-B BOE(All)'!$A$10:$A$84,0),MATCH(U$11,'NTM-B BOE(All)'!$B$9:$AO$9,0))</f>
        <v>0</v>
      </c>
      <c r="V71" s="86"/>
      <c r="W71" s="55">
        <f>INDEX('NTM-B BOE(All)'!$B$10:$AO$84,MATCH($D71,'NTM-B BOE(All)'!$A$10:$A$84,0),MATCH(W$11,'NTM-B BOE(All)'!$B$9:$AO$9,0))</f>
        <v>0</v>
      </c>
      <c r="X71" s="86"/>
      <c r="Y71" s="55">
        <f>INDEX('NTM-B BOE(All)'!$B$10:$AO$84,MATCH($D71,'NTM-B BOE(All)'!$A$10:$A$84,0),MATCH(Y$11,'NTM-B BOE(All)'!$B$9:$AO$9,0))</f>
        <v>0</v>
      </c>
      <c r="Z71" s="86"/>
      <c r="AA71" s="55">
        <f>INDEX('NTM-B BOE(All)'!$B$10:$AO$84,MATCH($D71,'NTM-B BOE(All)'!$A$10:$A$84,0),MATCH(AA$11,'NTM-B BOE(All)'!$B$9:$AO$9,0))</f>
        <v>0</v>
      </c>
      <c r="AB71" s="86"/>
      <c r="AC71" s="55">
        <f>INDEX('NTM-B BOE(All)'!$B$10:$AO$84,MATCH($D71,'NTM-B BOE(All)'!$A$10:$A$84,0),MATCH(AC$11,'NTM-B BOE(All)'!$B$9:$AO$9,0))</f>
        <v>0</v>
      </c>
      <c r="AD71" s="86"/>
      <c r="AE71" s="55">
        <f>INDEX('NTM-B BOE(All)'!$B$10:$AO$84,MATCH($D71,'NTM-B BOE(All)'!$A$10:$A$84,0),MATCH(AE$11,'NTM-B BOE(All)'!$B$9:$AO$9,0))</f>
        <v>0</v>
      </c>
      <c r="AF71" s="86"/>
      <c r="AG71" s="55">
        <f>INDEX('NTM-B BOE(All)'!$B$10:$AO$84,MATCH($D71,'NTM-B BOE(All)'!$A$10:$A$84,0),MATCH(AG$11,'NTM-B BOE(All)'!$B$9:$AO$9,0))</f>
        <v>0</v>
      </c>
      <c r="AH71" s="86"/>
      <c r="AI71" s="55">
        <f>INDEX('NTM-B BOE(All)'!$B$10:$AO$84,MATCH($D71,'NTM-B BOE(All)'!$A$10:$A$84,0),MATCH(AI$11,'NTM-B BOE(All)'!$B$9:$AO$9,0))</f>
        <v>0</v>
      </c>
      <c r="AJ71" s="86"/>
      <c r="AK71" s="55">
        <f>INDEX('NTM-B BOE(All)'!$B$10:$AO$84,MATCH($D71,'NTM-B BOE(All)'!$A$10:$A$84,0),MATCH(AK$11,'NTM-B BOE(All)'!$B$9:$AO$9,0))</f>
        <v>0</v>
      </c>
      <c r="AL71" s="86"/>
      <c r="AM71" s="55">
        <f>INDEX('NTM-B BOE(All)'!$B$10:$AO$84,MATCH($D71,'NTM-B BOE(All)'!$A$10:$A$84,0),MATCH(AM$11,'NTM-B BOE(All)'!$B$9:$AO$9,0))</f>
        <v>0</v>
      </c>
      <c r="AN71" s="86"/>
      <c r="AO71" s="55">
        <f>INDEX('NTM-B BOE(All)'!$B$10:$AO$84,MATCH($D71,'NTM-B BOE(All)'!$A$10:$A$84,0),MATCH(AO$11,'NTM-B BOE(All)'!$B$9:$AO$9,0))</f>
        <v>0</v>
      </c>
      <c r="AP71" s="86"/>
      <c r="AQ71" s="55">
        <f>INDEX('NTM-B BOE(All)'!$B$10:$AO$84,MATCH($D71,'NTM-B BOE(All)'!$A$10:$A$84,0),MATCH(AQ$11,'NTM-B BOE(All)'!$B$9:$AO$9,0))</f>
        <v>0</v>
      </c>
      <c r="AR71" s="86"/>
      <c r="AS71" s="55">
        <f>INDEX('NTM-B BOE(All)'!$B$10:$AO$84,MATCH($D71,'NTM-B BOE(All)'!$A$10:$A$84,0),MATCH(AS$11,'NTM-B BOE(All)'!$B$9:$AO$9,0))</f>
        <v>0</v>
      </c>
      <c r="AT71" s="86"/>
      <c r="AU71" s="55">
        <f>INDEX('NTM-B BOE(All)'!$B$10:$AO$84,MATCH($D71,'NTM-B BOE(All)'!$A$10:$A$84,0),MATCH(AU$11,'NTM-B BOE(All)'!$B$9:$AO$9,0))</f>
        <v>0</v>
      </c>
      <c r="AV71" s="86"/>
      <c r="AW71" s="55">
        <f>INDEX('NTM-B BOE(All)'!$B$10:$AO$84,MATCH($D71,'NTM-B BOE(All)'!$A$10:$A$84,0),MATCH(AW$11,'NTM-B BOE(All)'!$B$9:$AO$9,0))</f>
        <v>0</v>
      </c>
      <c r="AX71" s="86"/>
      <c r="AY71" s="55">
        <f>INDEX('NTM-B BOE(All)'!$B$10:$AO$84,MATCH($D71,'NTM-B BOE(All)'!$A$10:$A$84,0),MATCH(AY$11,'NTM-B BOE(All)'!$B$9:$AO$9,0))</f>
        <v>0</v>
      </c>
      <c r="AZ71" s="86"/>
      <c r="BA71" s="55">
        <f>INDEX('NTM-B BOE(All)'!$B$10:$AO$84,MATCH($D71,'NTM-B BOE(All)'!$A$10:$A$84,0),MATCH(BA$11,'NTM-B BOE(All)'!$B$9:$AO$9,0))</f>
        <v>0</v>
      </c>
      <c r="BB71" s="86"/>
      <c r="BC71" s="55">
        <f>INDEX('NTM-B BOE(All)'!$B$10:$AO$84,MATCH($D71,'NTM-B BOE(All)'!$A$10:$A$84,0),MATCH(BC$11,'NTM-B BOE(All)'!$B$9:$AO$9,0))</f>
        <v>0</v>
      </c>
      <c r="BD71" s="86"/>
      <c r="BE71" s="55">
        <f>INDEX('NTM-B BOE(All)'!$B$10:$AO$84,MATCH($D71,'NTM-B BOE(All)'!$A$10:$A$84,0),MATCH(BE$11,'NTM-B BOE(All)'!$B$9:$AO$9,0))</f>
        <v>0</v>
      </c>
      <c r="BF71" s="86"/>
      <c r="BG71" s="55">
        <f>INDEX('NTM-B BOE(All)'!$B$10:$AO$84,MATCH($D71,'NTM-B BOE(All)'!$A$10:$A$84,0),MATCH(BG$11,'NTM-B BOE(All)'!$B$9:$AO$9,0))</f>
        <v>0</v>
      </c>
      <c r="BH71" s="86"/>
      <c r="BI71" s="55">
        <f>INDEX('NTM-B BOE(All)'!$B$10:$AO$84,MATCH($D71,'NTM-B BOE(All)'!$A$10:$A$84,0),MATCH(BI$11,'NTM-B BOE(All)'!$B$9:$AO$9,0))</f>
        <v>0</v>
      </c>
      <c r="BJ71" s="86"/>
      <c r="BK71" s="55">
        <f>INDEX('NTM-B BOE(All)'!$B$10:$AO$84,MATCH($D71,'NTM-B BOE(All)'!$A$10:$A$84,0),MATCH(BK$11,'NTM-B BOE(All)'!$B$9:$AO$9,0))</f>
        <v>0</v>
      </c>
      <c r="BL71" s="86"/>
      <c r="BM71" s="55">
        <f>INDEX('NTM-B BOE(All)'!$B$10:$AO$84,MATCH($D71,'NTM-B BOE(All)'!$A$10:$A$84,0),MATCH(BM$11,'NTM-B BOE(All)'!$B$9:$AO$9,0))</f>
        <v>0</v>
      </c>
      <c r="BN71" s="86"/>
      <c r="BO71" s="55">
        <f>INDEX('NTM-B BOE(All)'!$B$10:$AO$84,MATCH($D71,'NTM-B BOE(All)'!$A$10:$A$84,0),MATCH(BO$11,'NTM-B BOE(All)'!$B$9:$AO$9,0))</f>
        <v>0</v>
      </c>
      <c r="BP71" s="86"/>
      <c r="BQ71" s="55">
        <f>INDEX('NTM-B BOE(All)'!$B$10:$AO$84,MATCH($D71,'NTM-B BOE(All)'!$A$10:$A$84,0),MATCH(BQ$11,'NTM-B BOE(All)'!$B$9:$AO$9,0))</f>
        <v>0</v>
      </c>
      <c r="BR71" s="86"/>
      <c r="BS71" s="55">
        <f>INDEX('NTM-B BOE(All)'!$B$10:$AO$84,MATCH($D71,'NTM-B BOE(All)'!$A$10:$A$84,0),MATCH(BS$11,'NTM-B BOE(All)'!$B$9:$AO$9,0))</f>
        <v>0</v>
      </c>
      <c r="BT71" s="86"/>
      <c r="BU71" s="55">
        <f>INDEX('NTM-B BOE(All)'!$B$10:$AO$84,MATCH($D71,'NTM-B BOE(All)'!$A$10:$A$84,0),MATCH(BU$11,'NTM-B BOE(All)'!$B$9:$AO$9,0))</f>
        <v>0</v>
      </c>
      <c r="BV71" s="86"/>
      <c r="BW71" s="55">
        <f>INDEX('NTM-B BOE(All)'!$B$10:$AO$84,MATCH($D71,'NTM-B BOE(All)'!$A$10:$A$84,0),MATCH(BW$11,'NTM-B BOE(All)'!$B$9:$AO$9,0))</f>
        <v>0</v>
      </c>
      <c r="BX71" s="86"/>
      <c r="BY71" s="55">
        <f>INDEX('NTM-B BOE(All)'!$B$10:$AO$84,MATCH($D71,'NTM-B BOE(All)'!$A$10:$A$84,0),MATCH(BY$11,'NTM-B BOE(All)'!$B$9:$AO$9,0))</f>
        <v>0</v>
      </c>
      <c r="BZ71" s="86"/>
      <c r="CA71" s="55">
        <f>INDEX('NTM-B BOE(All)'!$B$10:$AO$84,MATCH($D71,'NTM-B BOE(All)'!$A$10:$A$84,0),MATCH(CA$11,'NTM-B BOE(All)'!$B$9:$AO$9,0))</f>
        <v>0</v>
      </c>
      <c r="CB71" s="86"/>
      <c r="CC71" s="55">
        <f>INDEX('NTM-B BOE(All)'!$B$10:$AO$84,MATCH($D71,'NTM-B BOE(All)'!$A$10:$A$84,0),MATCH(CC$11,'NTM-B BOE(All)'!$B$9:$AO$9,0))</f>
        <v>0</v>
      </c>
      <c r="CD71" s="86"/>
      <c r="CE71" s="55">
        <f>INDEX('NTM-B BOE(All)'!$B$10:$AO$84,MATCH($D71,'NTM-B BOE(All)'!$A$10:$A$84,0),MATCH(CE$11,'NTM-B BOE(All)'!$B$9:$AO$9,0))</f>
        <v>0</v>
      </c>
      <c r="CG71" s="41" t="str">
        <f>IF((OR((O71=""),(O71&gt;0))),"1","0")</f>
        <v>1</v>
      </c>
    </row>
    <row r="72" spans="4:85">
      <c r="D72" s="1">
        <f>D71+1</f>
        <v>33</v>
      </c>
      <c r="E72" s="97">
        <f>VLOOKUP(D72,'NTM-B BOE(All)'!$A$19:$B$84,2,FALSE)</f>
        <v>0</v>
      </c>
      <c r="F72" s="99">
        <f>VLOOKUP(D72,'NTM-B BOE(All)'!$A$19:$C$84,3,FALSE)</f>
        <v>0</v>
      </c>
      <c r="G72" s="1"/>
      <c r="H72" s="1"/>
      <c r="I72" s="1"/>
      <c r="J72" s="1"/>
      <c r="K72" s="1"/>
      <c r="L72" s="1"/>
      <c r="M72" s="53"/>
      <c r="N72" s="86"/>
      <c r="O72" s="55">
        <f t="shared" si="85"/>
        <v>0</v>
      </c>
      <c r="P72" s="86"/>
      <c r="Q72" s="55">
        <f>INDEX('NTM-B BOE(All)'!$B$10:$AO$84,MATCH($D72,'NTM-B BOE(All)'!$A$10:$A$84,0),MATCH(Q$11,'NTM-B BOE(All)'!$B$9:$AO$9,0))</f>
        <v>0</v>
      </c>
      <c r="R72" s="86"/>
      <c r="S72" s="55">
        <f>INDEX('NTM-B BOE(All)'!$B$10:$AO$84,MATCH($D72,'NTM-B BOE(All)'!$A$10:$A$84,0),MATCH(S$11,'NTM-B BOE(All)'!$B$9:$AO$9,0))</f>
        <v>0</v>
      </c>
      <c r="T72" s="86"/>
      <c r="U72" s="55">
        <f>INDEX('NTM-B BOE(All)'!$B$10:$AO$84,MATCH($D72,'NTM-B BOE(All)'!$A$10:$A$84,0),MATCH(U$11,'NTM-B BOE(All)'!$B$9:$AO$9,0))</f>
        <v>0</v>
      </c>
      <c r="V72" s="86"/>
      <c r="W72" s="55">
        <f>INDEX('NTM-B BOE(All)'!$B$10:$AO$84,MATCH($D72,'NTM-B BOE(All)'!$A$10:$A$84,0),MATCH(W$11,'NTM-B BOE(All)'!$B$9:$AO$9,0))</f>
        <v>0</v>
      </c>
      <c r="X72" s="86"/>
      <c r="Y72" s="55">
        <f>INDEX('NTM-B BOE(All)'!$B$10:$AO$84,MATCH($D72,'NTM-B BOE(All)'!$A$10:$A$84,0),MATCH(Y$11,'NTM-B BOE(All)'!$B$9:$AO$9,0))</f>
        <v>0</v>
      </c>
      <c r="Z72" s="86"/>
      <c r="AA72" s="55">
        <f>INDEX('NTM-B BOE(All)'!$B$10:$AO$84,MATCH($D72,'NTM-B BOE(All)'!$A$10:$A$84,0),MATCH(AA$11,'NTM-B BOE(All)'!$B$9:$AO$9,0))</f>
        <v>0</v>
      </c>
      <c r="AB72" s="86"/>
      <c r="AC72" s="55">
        <f>INDEX('NTM-B BOE(All)'!$B$10:$AO$84,MATCH($D72,'NTM-B BOE(All)'!$A$10:$A$84,0),MATCH(AC$11,'NTM-B BOE(All)'!$B$9:$AO$9,0))</f>
        <v>0</v>
      </c>
      <c r="AD72" s="86"/>
      <c r="AE72" s="55">
        <f>INDEX('NTM-B BOE(All)'!$B$10:$AO$84,MATCH($D72,'NTM-B BOE(All)'!$A$10:$A$84,0),MATCH(AE$11,'NTM-B BOE(All)'!$B$9:$AO$9,0))</f>
        <v>0</v>
      </c>
      <c r="AF72" s="86"/>
      <c r="AG72" s="55">
        <f>INDEX('NTM-B BOE(All)'!$B$10:$AO$84,MATCH($D72,'NTM-B BOE(All)'!$A$10:$A$84,0),MATCH(AG$11,'NTM-B BOE(All)'!$B$9:$AO$9,0))</f>
        <v>0</v>
      </c>
      <c r="AH72" s="86"/>
      <c r="AI72" s="55">
        <f>INDEX('NTM-B BOE(All)'!$B$10:$AO$84,MATCH($D72,'NTM-B BOE(All)'!$A$10:$A$84,0),MATCH(AI$11,'NTM-B BOE(All)'!$B$9:$AO$9,0))</f>
        <v>0</v>
      </c>
      <c r="AJ72" s="86"/>
      <c r="AK72" s="55">
        <f>INDEX('NTM-B BOE(All)'!$B$10:$AO$84,MATCH($D72,'NTM-B BOE(All)'!$A$10:$A$84,0),MATCH(AK$11,'NTM-B BOE(All)'!$B$9:$AO$9,0))</f>
        <v>0</v>
      </c>
      <c r="AL72" s="86"/>
      <c r="AM72" s="55">
        <f>INDEX('NTM-B BOE(All)'!$B$10:$AO$84,MATCH($D72,'NTM-B BOE(All)'!$A$10:$A$84,0),MATCH(AM$11,'NTM-B BOE(All)'!$B$9:$AO$9,0))</f>
        <v>0</v>
      </c>
      <c r="AN72" s="86"/>
      <c r="AO72" s="55">
        <f>INDEX('NTM-B BOE(All)'!$B$10:$AO$84,MATCH($D72,'NTM-B BOE(All)'!$A$10:$A$84,0),MATCH(AO$11,'NTM-B BOE(All)'!$B$9:$AO$9,0))</f>
        <v>0</v>
      </c>
      <c r="AP72" s="86"/>
      <c r="AQ72" s="55">
        <f>INDEX('NTM-B BOE(All)'!$B$10:$AO$84,MATCH($D72,'NTM-B BOE(All)'!$A$10:$A$84,0),MATCH(AQ$11,'NTM-B BOE(All)'!$B$9:$AO$9,0))</f>
        <v>0</v>
      </c>
      <c r="AR72" s="86"/>
      <c r="AS72" s="55">
        <f>INDEX('NTM-B BOE(All)'!$B$10:$AO$84,MATCH($D72,'NTM-B BOE(All)'!$A$10:$A$84,0),MATCH(AS$11,'NTM-B BOE(All)'!$B$9:$AO$9,0))</f>
        <v>0</v>
      </c>
      <c r="AT72" s="86"/>
      <c r="AU72" s="55">
        <f>INDEX('NTM-B BOE(All)'!$B$10:$AO$84,MATCH($D72,'NTM-B BOE(All)'!$A$10:$A$84,0),MATCH(AU$11,'NTM-B BOE(All)'!$B$9:$AO$9,0))</f>
        <v>0</v>
      </c>
      <c r="AV72" s="86"/>
      <c r="AW72" s="55">
        <f>INDEX('NTM-B BOE(All)'!$B$10:$AO$84,MATCH($D72,'NTM-B BOE(All)'!$A$10:$A$84,0),MATCH(AW$11,'NTM-B BOE(All)'!$B$9:$AO$9,0))</f>
        <v>0</v>
      </c>
      <c r="AX72" s="86"/>
      <c r="AY72" s="55">
        <f>INDEX('NTM-B BOE(All)'!$B$10:$AO$84,MATCH($D72,'NTM-B BOE(All)'!$A$10:$A$84,0),MATCH(AY$11,'NTM-B BOE(All)'!$B$9:$AO$9,0))</f>
        <v>0</v>
      </c>
      <c r="AZ72" s="86"/>
      <c r="BA72" s="55">
        <f>INDEX('NTM-B BOE(All)'!$B$10:$AO$84,MATCH($D72,'NTM-B BOE(All)'!$A$10:$A$84,0),MATCH(BA$11,'NTM-B BOE(All)'!$B$9:$AO$9,0))</f>
        <v>0</v>
      </c>
      <c r="BB72" s="86"/>
      <c r="BC72" s="55">
        <f>INDEX('NTM-B BOE(All)'!$B$10:$AO$84,MATCH($D72,'NTM-B BOE(All)'!$A$10:$A$84,0),MATCH(BC$11,'NTM-B BOE(All)'!$B$9:$AO$9,0))</f>
        <v>0</v>
      </c>
      <c r="BD72" s="86"/>
      <c r="BE72" s="55">
        <f>INDEX('NTM-B BOE(All)'!$B$10:$AO$84,MATCH($D72,'NTM-B BOE(All)'!$A$10:$A$84,0),MATCH(BE$11,'NTM-B BOE(All)'!$B$9:$AO$9,0))</f>
        <v>0</v>
      </c>
      <c r="BF72" s="86"/>
      <c r="BG72" s="55">
        <f>INDEX('NTM-B BOE(All)'!$B$10:$AO$84,MATCH($D72,'NTM-B BOE(All)'!$A$10:$A$84,0),MATCH(BG$11,'NTM-B BOE(All)'!$B$9:$AO$9,0))</f>
        <v>0</v>
      </c>
      <c r="BH72" s="86"/>
      <c r="BI72" s="55">
        <f>INDEX('NTM-B BOE(All)'!$B$10:$AO$84,MATCH($D72,'NTM-B BOE(All)'!$A$10:$A$84,0),MATCH(BI$11,'NTM-B BOE(All)'!$B$9:$AO$9,0))</f>
        <v>0</v>
      </c>
      <c r="BJ72" s="86"/>
      <c r="BK72" s="55">
        <f>INDEX('NTM-B BOE(All)'!$B$10:$AO$84,MATCH($D72,'NTM-B BOE(All)'!$A$10:$A$84,0),MATCH(BK$11,'NTM-B BOE(All)'!$B$9:$AO$9,0))</f>
        <v>0</v>
      </c>
      <c r="BL72" s="86"/>
      <c r="BM72" s="55">
        <f>INDEX('NTM-B BOE(All)'!$B$10:$AO$84,MATCH($D72,'NTM-B BOE(All)'!$A$10:$A$84,0),MATCH(BM$11,'NTM-B BOE(All)'!$B$9:$AO$9,0))</f>
        <v>0</v>
      </c>
      <c r="BN72" s="86"/>
      <c r="BO72" s="55">
        <f>INDEX('NTM-B BOE(All)'!$B$10:$AO$84,MATCH($D72,'NTM-B BOE(All)'!$A$10:$A$84,0),MATCH(BO$11,'NTM-B BOE(All)'!$B$9:$AO$9,0))</f>
        <v>0</v>
      </c>
      <c r="BP72" s="86"/>
      <c r="BQ72" s="55">
        <f>INDEX('NTM-B BOE(All)'!$B$10:$AO$84,MATCH($D72,'NTM-B BOE(All)'!$A$10:$A$84,0),MATCH(BQ$11,'NTM-B BOE(All)'!$B$9:$AO$9,0))</f>
        <v>0</v>
      </c>
      <c r="BR72" s="86"/>
      <c r="BS72" s="55">
        <f>INDEX('NTM-B BOE(All)'!$B$10:$AO$84,MATCH($D72,'NTM-B BOE(All)'!$A$10:$A$84,0),MATCH(BS$11,'NTM-B BOE(All)'!$B$9:$AO$9,0))</f>
        <v>0</v>
      </c>
      <c r="BT72" s="86"/>
      <c r="BU72" s="55">
        <f>INDEX('NTM-B BOE(All)'!$B$10:$AO$84,MATCH($D72,'NTM-B BOE(All)'!$A$10:$A$84,0),MATCH(BU$11,'NTM-B BOE(All)'!$B$9:$AO$9,0))</f>
        <v>0</v>
      </c>
      <c r="BV72" s="86"/>
      <c r="BW72" s="55">
        <f>INDEX('NTM-B BOE(All)'!$B$10:$AO$84,MATCH($D72,'NTM-B BOE(All)'!$A$10:$A$84,0),MATCH(BW$11,'NTM-B BOE(All)'!$B$9:$AO$9,0))</f>
        <v>0</v>
      </c>
      <c r="BX72" s="86"/>
      <c r="BY72" s="55">
        <f>INDEX('NTM-B BOE(All)'!$B$10:$AO$84,MATCH($D72,'NTM-B BOE(All)'!$A$10:$A$84,0),MATCH(BY$11,'NTM-B BOE(All)'!$B$9:$AO$9,0))</f>
        <v>0</v>
      </c>
      <c r="BZ72" s="86"/>
      <c r="CA72" s="55">
        <f>INDEX('NTM-B BOE(All)'!$B$10:$AO$84,MATCH($D72,'NTM-B BOE(All)'!$A$10:$A$84,0),MATCH(CA$11,'NTM-B BOE(All)'!$B$9:$AO$9,0))</f>
        <v>0</v>
      </c>
      <c r="CB72" s="86"/>
      <c r="CC72" s="55">
        <f>INDEX('NTM-B BOE(All)'!$B$10:$AO$84,MATCH($D72,'NTM-B BOE(All)'!$A$10:$A$84,0),MATCH(CC$11,'NTM-B BOE(All)'!$B$9:$AO$9,0))</f>
        <v>0</v>
      </c>
      <c r="CD72" s="86"/>
      <c r="CE72" s="55">
        <f>INDEX('NTM-B BOE(All)'!$B$10:$AO$84,MATCH($D72,'NTM-B BOE(All)'!$A$10:$A$84,0),MATCH(CE$11,'NTM-B BOE(All)'!$B$9:$AO$9,0))</f>
        <v>0</v>
      </c>
      <c r="CG72" s="41" t="str">
        <f>IF((OR((O72=""),(O72&gt;0))),"1","0")</f>
        <v>0</v>
      </c>
    </row>
    <row r="73" spans="4:85">
      <c r="D73" s="1">
        <f t="shared" ref="D73:D79" si="86">D72+1</f>
        <v>34</v>
      </c>
      <c r="E73" s="97">
        <f>VLOOKUP(D73,'NTM-B BOE(All)'!$A$19:$B$84,2,FALSE)</f>
        <v>0</v>
      </c>
      <c r="F73" s="99">
        <f>VLOOKUP(D73,'NTM-B BOE(All)'!$A$19:$C$84,3,FALSE)</f>
        <v>0</v>
      </c>
      <c r="G73" s="1"/>
      <c r="H73" s="1"/>
      <c r="I73" s="1"/>
      <c r="J73" s="1"/>
      <c r="K73" s="1"/>
      <c r="L73" s="1"/>
      <c r="M73" s="53"/>
      <c r="N73" s="86"/>
      <c r="O73" s="55">
        <f t="shared" si="85"/>
        <v>0</v>
      </c>
      <c r="P73" s="86"/>
      <c r="Q73" s="55">
        <f>INDEX('NTM-B BOE(All)'!$B$10:$AO$84,MATCH($D73,'NTM-B BOE(All)'!$A$10:$A$84,0),MATCH(Q$11,'NTM-B BOE(All)'!$B$9:$AO$9,0))</f>
        <v>0</v>
      </c>
      <c r="R73" s="86"/>
      <c r="S73" s="55">
        <f>INDEX('NTM-B BOE(All)'!$B$10:$AO$84,MATCH($D73,'NTM-B BOE(All)'!$A$10:$A$84,0),MATCH(S$11,'NTM-B BOE(All)'!$B$9:$AO$9,0))</f>
        <v>0</v>
      </c>
      <c r="T73" s="86"/>
      <c r="U73" s="55">
        <f>INDEX('NTM-B BOE(All)'!$B$10:$AO$84,MATCH($D73,'NTM-B BOE(All)'!$A$10:$A$84,0),MATCH(U$11,'NTM-B BOE(All)'!$B$9:$AO$9,0))</f>
        <v>0</v>
      </c>
      <c r="V73" s="86"/>
      <c r="W73" s="55">
        <f>INDEX('NTM-B BOE(All)'!$B$10:$AO$84,MATCH($D73,'NTM-B BOE(All)'!$A$10:$A$84,0),MATCH(W$11,'NTM-B BOE(All)'!$B$9:$AO$9,0))</f>
        <v>0</v>
      </c>
      <c r="X73" s="86"/>
      <c r="Y73" s="55">
        <f>INDEX('NTM-B BOE(All)'!$B$10:$AO$84,MATCH($D73,'NTM-B BOE(All)'!$A$10:$A$84,0),MATCH(Y$11,'NTM-B BOE(All)'!$B$9:$AO$9,0))</f>
        <v>0</v>
      </c>
      <c r="Z73" s="86"/>
      <c r="AA73" s="55">
        <f>INDEX('NTM-B BOE(All)'!$B$10:$AO$84,MATCH($D73,'NTM-B BOE(All)'!$A$10:$A$84,0),MATCH(AA$11,'NTM-B BOE(All)'!$B$9:$AO$9,0))</f>
        <v>0</v>
      </c>
      <c r="AB73" s="86"/>
      <c r="AC73" s="55">
        <f>INDEX('NTM-B BOE(All)'!$B$10:$AO$84,MATCH($D73,'NTM-B BOE(All)'!$A$10:$A$84,0),MATCH(AC$11,'NTM-B BOE(All)'!$B$9:$AO$9,0))</f>
        <v>0</v>
      </c>
      <c r="AD73" s="86"/>
      <c r="AE73" s="55">
        <f>INDEX('NTM-B BOE(All)'!$B$10:$AO$84,MATCH($D73,'NTM-B BOE(All)'!$A$10:$A$84,0),MATCH(AE$11,'NTM-B BOE(All)'!$B$9:$AO$9,0))</f>
        <v>0</v>
      </c>
      <c r="AF73" s="86"/>
      <c r="AG73" s="55">
        <f>INDEX('NTM-B BOE(All)'!$B$10:$AO$84,MATCH($D73,'NTM-B BOE(All)'!$A$10:$A$84,0),MATCH(AG$11,'NTM-B BOE(All)'!$B$9:$AO$9,0))</f>
        <v>0</v>
      </c>
      <c r="AH73" s="86"/>
      <c r="AI73" s="55">
        <f>INDEX('NTM-B BOE(All)'!$B$10:$AO$84,MATCH($D73,'NTM-B BOE(All)'!$A$10:$A$84,0),MATCH(AI$11,'NTM-B BOE(All)'!$B$9:$AO$9,0))</f>
        <v>0</v>
      </c>
      <c r="AJ73" s="86"/>
      <c r="AK73" s="55">
        <f>INDEX('NTM-B BOE(All)'!$B$10:$AO$84,MATCH($D73,'NTM-B BOE(All)'!$A$10:$A$84,0),MATCH(AK$11,'NTM-B BOE(All)'!$B$9:$AO$9,0))</f>
        <v>0</v>
      </c>
      <c r="AL73" s="86"/>
      <c r="AM73" s="55">
        <f>INDEX('NTM-B BOE(All)'!$B$10:$AO$84,MATCH($D73,'NTM-B BOE(All)'!$A$10:$A$84,0),MATCH(AM$11,'NTM-B BOE(All)'!$B$9:$AO$9,0))</f>
        <v>0</v>
      </c>
      <c r="AN73" s="86"/>
      <c r="AO73" s="55">
        <f>INDEX('NTM-B BOE(All)'!$B$10:$AO$84,MATCH($D73,'NTM-B BOE(All)'!$A$10:$A$84,0),MATCH(AO$11,'NTM-B BOE(All)'!$B$9:$AO$9,0))</f>
        <v>0</v>
      </c>
      <c r="AP73" s="86"/>
      <c r="AQ73" s="55">
        <f>INDEX('NTM-B BOE(All)'!$B$10:$AO$84,MATCH($D73,'NTM-B BOE(All)'!$A$10:$A$84,0),MATCH(AQ$11,'NTM-B BOE(All)'!$B$9:$AO$9,0))</f>
        <v>0</v>
      </c>
      <c r="AR73" s="86"/>
      <c r="AS73" s="55">
        <f>INDEX('NTM-B BOE(All)'!$B$10:$AO$84,MATCH($D73,'NTM-B BOE(All)'!$A$10:$A$84,0),MATCH(AS$11,'NTM-B BOE(All)'!$B$9:$AO$9,0))</f>
        <v>0</v>
      </c>
      <c r="AT73" s="86"/>
      <c r="AU73" s="55">
        <f>INDEX('NTM-B BOE(All)'!$B$10:$AO$84,MATCH($D73,'NTM-B BOE(All)'!$A$10:$A$84,0),MATCH(AU$11,'NTM-B BOE(All)'!$B$9:$AO$9,0))</f>
        <v>0</v>
      </c>
      <c r="AV73" s="86"/>
      <c r="AW73" s="55">
        <f>INDEX('NTM-B BOE(All)'!$B$10:$AO$84,MATCH($D73,'NTM-B BOE(All)'!$A$10:$A$84,0),MATCH(AW$11,'NTM-B BOE(All)'!$B$9:$AO$9,0))</f>
        <v>0</v>
      </c>
      <c r="AX73" s="86"/>
      <c r="AY73" s="55">
        <f>INDEX('NTM-B BOE(All)'!$B$10:$AO$84,MATCH($D73,'NTM-B BOE(All)'!$A$10:$A$84,0),MATCH(AY$11,'NTM-B BOE(All)'!$B$9:$AO$9,0))</f>
        <v>0</v>
      </c>
      <c r="AZ73" s="86"/>
      <c r="BA73" s="55">
        <f>INDEX('NTM-B BOE(All)'!$B$10:$AO$84,MATCH($D73,'NTM-B BOE(All)'!$A$10:$A$84,0),MATCH(BA$11,'NTM-B BOE(All)'!$B$9:$AO$9,0))</f>
        <v>0</v>
      </c>
      <c r="BB73" s="86"/>
      <c r="BC73" s="55">
        <f>INDEX('NTM-B BOE(All)'!$B$10:$AO$84,MATCH($D73,'NTM-B BOE(All)'!$A$10:$A$84,0),MATCH(BC$11,'NTM-B BOE(All)'!$B$9:$AO$9,0))</f>
        <v>0</v>
      </c>
      <c r="BD73" s="86"/>
      <c r="BE73" s="55">
        <f>INDEX('NTM-B BOE(All)'!$B$10:$AO$84,MATCH($D73,'NTM-B BOE(All)'!$A$10:$A$84,0),MATCH(BE$11,'NTM-B BOE(All)'!$B$9:$AO$9,0))</f>
        <v>0</v>
      </c>
      <c r="BF73" s="86"/>
      <c r="BG73" s="55">
        <f>INDEX('NTM-B BOE(All)'!$B$10:$AO$84,MATCH($D73,'NTM-B BOE(All)'!$A$10:$A$84,0),MATCH(BG$11,'NTM-B BOE(All)'!$B$9:$AO$9,0))</f>
        <v>0</v>
      </c>
      <c r="BH73" s="86"/>
      <c r="BI73" s="55">
        <f>INDEX('NTM-B BOE(All)'!$B$10:$AO$84,MATCH($D73,'NTM-B BOE(All)'!$A$10:$A$84,0),MATCH(BI$11,'NTM-B BOE(All)'!$B$9:$AO$9,0))</f>
        <v>0</v>
      </c>
      <c r="BJ73" s="86"/>
      <c r="BK73" s="55">
        <f>INDEX('NTM-B BOE(All)'!$B$10:$AO$84,MATCH($D73,'NTM-B BOE(All)'!$A$10:$A$84,0),MATCH(BK$11,'NTM-B BOE(All)'!$B$9:$AO$9,0))</f>
        <v>0</v>
      </c>
      <c r="BL73" s="86"/>
      <c r="BM73" s="55">
        <f>INDEX('NTM-B BOE(All)'!$B$10:$AO$84,MATCH($D73,'NTM-B BOE(All)'!$A$10:$A$84,0),MATCH(BM$11,'NTM-B BOE(All)'!$B$9:$AO$9,0))</f>
        <v>0</v>
      </c>
      <c r="BN73" s="86"/>
      <c r="BO73" s="55">
        <f>INDEX('NTM-B BOE(All)'!$B$10:$AO$84,MATCH($D73,'NTM-B BOE(All)'!$A$10:$A$84,0),MATCH(BO$11,'NTM-B BOE(All)'!$B$9:$AO$9,0))</f>
        <v>0</v>
      </c>
      <c r="BP73" s="86"/>
      <c r="BQ73" s="55">
        <f>INDEX('NTM-B BOE(All)'!$B$10:$AO$84,MATCH($D73,'NTM-B BOE(All)'!$A$10:$A$84,0),MATCH(BQ$11,'NTM-B BOE(All)'!$B$9:$AO$9,0))</f>
        <v>0</v>
      </c>
      <c r="BR73" s="86"/>
      <c r="BS73" s="55">
        <f>INDEX('NTM-B BOE(All)'!$B$10:$AO$84,MATCH($D73,'NTM-B BOE(All)'!$A$10:$A$84,0),MATCH(BS$11,'NTM-B BOE(All)'!$B$9:$AO$9,0))</f>
        <v>0</v>
      </c>
      <c r="BT73" s="86"/>
      <c r="BU73" s="55">
        <f>INDEX('NTM-B BOE(All)'!$B$10:$AO$84,MATCH($D73,'NTM-B BOE(All)'!$A$10:$A$84,0),MATCH(BU$11,'NTM-B BOE(All)'!$B$9:$AO$9,0))</f>
        <v>0</v>
      </c>
      <c r="BV73" s="86"/>
      <c r="BW73" s="55">
        <f>INDEX('NTM-B BOE(All)'!$B$10:$AO$84,MATCH($D73,'NTM-B BOE(All)'!$A$10:$A$84,0),MATCH(BW$11,'NTM-B BOE(All)'!$B$9:$AO$9,0))</f>
        <v>0</v>
      </c>
      <c r="BX73" s="86"/>
      <c r="BY73" s="55">
        <f>INDEX('NTM-B BOE(All)'!$B$10:$AO$84,MATCH($D73,'NTM-B BOE(All)'!$A$10:$A$84,0),MATCH(BY$11,'NTM-B BOE(All)'!$B$9:$AO$9,0))</f>
        <v>0</v>
      </c>
      <c r="BZ73" s="86"/>
      <c r="CA73" s="55">
        <f>INDEX('NTM-B BOE(All)'!$B$10:$AO$84,MATCH($D73,'NTM-B BOE(All)'!$A$10:$A$84,0),MATCH(CA$11,'NTM-B BOE(All)'!$B$9:$AO$9,0))</f>
        <v>0</v>
      </c>
      <c r="CB73" s="86"/>
      <c r="CC73" s="55">
        <f>INDEX('NTM-B BOE(All)'!$B$10:$AO$84,MATCH($D73,'NTM-B BOE(All)'!$A$10:$A$84,0),MATCH(CC$11,'NTM-B BOE(All)'!$B$9:$AO$9,0))</f>
        <v>0</v>
      </c>
      <c r="CD73" s="86"/>
      <c r="CE73" s="55">
        <f>INDEX('NTM-B BOE(All)'!$B$10:$AO$84,MATCH($D73,'NTM-B BOE(All)'!$A$10:$A$84,0),MATCH(CE$11,'NTM-B BOE(All)'!$B$9:$AO$9,0))</f>
        <v>0</v>
      </c>
      <c r="CG73" s="41" t="str">
        <f t="shared" ref="CG73:CG119" si="87">IF((OR((O73=""),(O73&gt;0))),"1","0")</f>
        <v>0</v>
      </c>
    </row>
    <row r="74" spans="4:85">
      <c r="D74" s="1">
        <f t="shared" si="86"/>
        <v>35</v>
      </c>
      <c r="E74" s="97" t="str">
        <f>VLOOKUP(D74,'NTM-B BOE(All)'!$A$19:$B$84,2,FALSE)</f>
        <v>Truck Lease 1</v>
      </c>
      <c r="F74" s="99">
        <f>VLOOKUP(D74,'NTM-B BOE(All)'!$A$19:$C$84,3,FALSE)</f>
        <v>0</v>
      </c>
      <c r="G74" s="1"/>
      <c r="H74" s="1"/>
      <c r="I74" s="1"/>
      <c r="J74" s="1"/>
      <c r="K74" s="1"/>
      <c r="L74" s="1"/>
      <c r="M74" s="53"/>
      <c r="N74" s="86"/>
      <c r="O74" s="55">
        <f t="shared" si="85"/>
        <v>0</v>
      </c>
      <c r="P74" s="86"/>
      <c r="Q74" s="55">
        <f>INDEX('NTM-B BOE(All)'!$B$10:$AO$84,MATCH($D74,'NTM-B BOE(All)'!$A$10:$A$84,0),MATCH(Q$11,'NTM-B BOE(All)'!$B$9:$AO$9,0))</f>
        <v>0</v>
      </c>
      <c r="R74" s="86"/>
      <c r="S74" s="55">
        <f>INDEX('NTM-B BOE(All)'!$B$10:$AO$84,MATCH($D74,'NTM-B BOE(All)'!$A$10:$A$84,0),MATCH(S$11,'NTM-B BOE(All)'!$B$9:$AO$9,0))</f>
        <v>0</v>
      </c>
      <c r="T74" s="86"/>
      <c r="U74" s="55">
        <f>INDEX('NTM-B BOE(All)'!$B$10:$AO$84,MATCH($D74,'NTM-B BOE(All)'!$A$10:$A$84,0),MATCH(U$11,'NTM-B BOE(All)'!$B$9:$AO$9,0))</f>
        <v>0</v>
      </c>
      <c r="V74" s="86"/>
      <c r="W74" s="55">
        <f>INDEX('NTM-B BOE(All)'!$B$10:$AO$84,MATCH($D74,'NTM-B BOE(All)'!$A$10:$A$84,0),MATCH(W$11,'NTM-B BOE(All)'!$B$9:$AO$9,0))</f>
        <v>0</v>
      </c>
      <c r="X74" s="86"/>
      <c r="Y74" s="55">
        <f>INDEX('NTM-B BOE(All)'!$B$10:$AO$84,MATCH($D74,'NTM-B BOE(All)'!$A$10:$A$84,0),MATCH(Y$11,'NTM-B BOE(All)'!$B$9:$AO$9,0))</f>
        <v>0</v>
      </c>
      <c r="Z74" s="86"/>
      <c r="AA74" s="55">
        <f>INDEX('NTM-B BOE(All)'!$B$10:$AO$84,MATCH($D74,'NTM-B BOE(All)'!$A$10:$A$84,0),MATCH(AA$11,'NTM-B BOE(All)'!$B$9:$AO$9,0))</f>
        <v>0</v>
      </c>
      <c r="AB74" s="86"/>
      <c r="AC74" s="55">
        <f>INDEX('NTM-B BOE(All)'!$B$10:$AO$84,MATCH($D74,'NTM-B BOE(All)'!$A$10:$A$84,0),MATCH(AC$11,'NTM-B BOE(All)'!$B$9:$AO$9,0))</f>
        <v>0</v>
      </c>
      <c r="AD74" s="86"/>
      <c r="AE74" s="55">
        <f>INDEX('NTM-B BOE(All)'!$B$10:$AO$84,MATCH($D74,'NTM-B BOE(All)'!$A$10:$A$84,0),MATCH(AE$11,'NTM-B BOE(All)'!$B$9:$AO$9,0))</f>
        <v>0</v>
      </c>
      <c r="AF74" s="86"/>
      <c r="AG74" s="55">
        <f>INDEX('NTM-B BOE(All)'!$B$10:$AO$84,MATCH($D74,'NTM-B BOE(All)'!$A$10:$A$84,0),MATCH(AG$11,'NTM-B BOE(All)'!$B$9:$AO$9,0))</f>
        <v>0</v>
      </c>
      <c r="AH74" s="86"/>
      <c r="AI74" s="55">
        <f>INDEX('NTM-B BOE(All)'!$B$10:$AO$84,MATCH($D74,'NTM-B BOE(All)'!$A$10:$A$84,0),MATCH(AI$11,'NTM-B BOE(All)'!$B$9:$AO$9,0))</f>
        <v>0</v>
      </c>
      <c r="AJ74" s="86"/>
      <c r="AK74" s="55">
        <f>INDEX('NTM-B BOE(All)'!$B$10:$AO$84,MATCH($D74,'NTM-B BOE(All)'!$A$10:$A$84,0),MATCH(AK$11,'NTM-B BOE(All)'!$B$9:$AO$9,0))</f>
        <v>0</v>
      </c>
      <c r="AL74" s="86"/>
      <c r="AM74" s="55">
        <f>INDEX('NTM-B BOE(All)'!$B$10:$AO$84,MATCH($D74,'NTM-B BOE(All)'!$A$10:$A$84,0),MATCH(AM$11,'NTM-B BOE(All)'!$B$9:$AO$9,0))</f>
        <v>0</v>
      </c>
      <c r="AN74" s="86"/>
      <c r="AO74" s="55">
        <f>INDEX('NTM-B BOE(All)'!$B$10:$AO$84,MATCH($D74,'NTM-B BOE(All)'!$A$10:$A$84,0),MATCH(AO$11,'NTM-B BOE(All)'!$B$9:$AO$9,0))</f>
        <v>0</v>
      </c>
      <c r="AP74" s="86"/>
      <c r="AQ74" s="55">
        <f>INDEX('NTM-B BOE(All)'!$B$10:$AO$84,MATCH($D74,'NTM-B BOE(All)'!$A$10:$A$84,0),MATCH(AQ$11,'NTM-B BOE(All)'!$B$9:$AO$9,0))</f>
        <v>0</v>
      </c>
      <c r="AR74" s="86"/>
      <c r="AS74" s="55">
        <f>INDEX('NTM-B BOE(All)'!$B$10:$AO$84,MATCH($D74,'NTM-B BOE(All)'!$A$10:$A$84,0),MATCH(AS$11,'NTM-B BOE(All)'!$B$9:$AO$9,0))</f>
        <v>0</v>
      </c>
      <c r="AT74" s="86"/>
      <c r="AU74" s="55">
        <f>INDEX('NTM-B BOE(All)'!$B$10:$AO$84,MATCH($D74,'NTM-B BOE(All)'!$A$10:$A$84,0),MATCH(AU$11,'NTM-B BOE(All)'!$B$9:$AO$9,0))</f>
        <v>0</v>
      </c>
      <c r="AV74" s="86"/>
      <c r="AW74" s="55">
        <f>INDEX('NTM-B BOE(All)'!$B$10:$AO$84,MATCH($D74,'NTM-B BOE(All)'!$A$10:$A$84,0),MATCH(AW$11,'NTM-B BOE(All)'!$B$9:$AO$9,0))</f>
        <v>0</v>
      </c>
      <c r="AX74" s="86"/>
      <c r="AY74" s="55">
        <f>INDEX('NTM-B BOE(All)'!$B$10:$AO$84,MATCH($D74,'NTM-B BOE(All)'!$A$10:$A$84,0),MATCH(AY$11,'NTM-B BOE(All)'!$B$9:$AO$9,0))</f>
        <v>0</v>
      </c>
      <c r="AZ74" s="86"/>
      <c r="BA74" s="55">
        <f>INDEX('NTM-B BOE(All)'!$B$10:$AO$84,MATCH($D74,'NTM-B BOE(All)'!$A$10:$A$84,0),MATCH(BA$11,'NTM-B BOE(All)'!$B$9:$AO$9,0))</f>
        <v>0</v>
      </c>
      <c r="BB74" s="86"/>
      <c r="BC74" s="55">
        <f>INDEX('NTM-B BOE(All)'!$B$10:$AO$84,MATCH($D74,'NTM-B BOE(All)'!$A$10:$A$84,0),MATCH(BC$11,'NTM-B BOE(All)'!$B$9:$AO$9,0))</f>
        <v>0</v>
      </c>
      <c r="BD74" s="86"/>
      <c r="BE74" s="55">
        <f>INDEX('NTM-B BOE(All)'!$B$10:$AO$84,MATCH($D74,'NTM-B BOE(All)'!$A$10:$A$84,0),MATCH(BE$11,'NTM-B BOE(All)'!$B$9:$AO$9,0))</f>
        <v>0</v>
      </c>
      <c r="BF74" s="86"/>
      <c r="BG74" s="55">
        <f>INDEX('NTM-B BOE(All)'!$B$10:$AO$84,MATCH($D74,'NTM-B BOE(All)'!$A$10:$A$84,0),MATCH(BG$11,'NTM-B BOE(All)'!$B$9:$AO$9,0))</f>
        <v>0</v>
      </c>
      <c r="BH74" s="86"/>
      <c r="BI74" s="55">
        <f>INDEX('NTM-B BOE(All)'!$B$10:$AO$84,MATCH($D74,'NTM-B BOE(All)'!$A$10:$A$84,0),MATCH(BI$11,'NTM-B BOE(All)'!$B$9:$AO$9,0))</f>
        <v>0</v>
      </c>
      <c r="BJ74" s="86"/>
      <c r="BK74" s="55">
        <f>INDEX('NTM-B BOE(All)'!$B$10:$AO$84,MATCH($D74,'NTM-B BOE(All)'!$A$10:$A$84,0),MATCH(BK$11,'NTM-B BOE(All)'!$B$9:$AO$9,0))</f>
        <v>0</v>
      </c>
      <c r="BL74" s="86"/>
      <c r="BM74" s="55">
        <f>INDEX('NTM-B BOE(All)'!$B$10:$AO$84,MATCH($D74,'NTM-B BOE(All)'!$A$10:$A$84,0),MATCH(BM$11,'NTM-B BOE(All)'!$B$9:$AO$9,0))</f>
        <v>0</v>
      </c>
      <c r="BN74" s="86"/>
      <c r="BO74" s="55">
        <f>INDEX('NTM-B BOE(All)'!$B$10:$AO$84,MATCH($D74,'NTM-B BOE(All)'!$A$10:$A$84,0),MATCH(BO$11,'NTM-B BOE(All)'!$B$9:$AO$9,0))</f>
        <v>0</v>
      </c>
      <c r="BP74" s="86"/>
      <c r="BQ74" s="55">
        <f>INDEX('NTM-B BOE(All)'!$B$10:$AO$84,MATCH($D74,'NTM-B BOE(All)'!$A$10:$A$84,0),MATCH(BQ$11,'NTM-B BOE(All)'!$B$9:$AO$9,0))</f>
        <v>0</v>
      </c>
      <c r="BR74" s="86"/>
      <c r="BS74" s="55">
        <f>INDEX('NTM-B BOE(All)'!$B$10:$AO$84,MATCH($D74,'NTM-B BOE(All)'!$A$10:$A$84,0),MATCH(BS$11,'NTM-B BOE(All)'!$B$9:$AO$9,0))</f>
        <v>0</v>
      </c>
      <c r="BT74" s="86"/>
      <c r="BU74" s="55">
        <f>INDEX('NTM-B BOE(All)'!$B$10:$AO$84,MATCH($D74,'NTM-B BOE(All)'!$A$10:$A$84,0),MATCH(BU$11,'NTM-B BOE(All)'!$B$9:$AO$9,0))</f>
        <v>0</v>
      </c>
      <c r="BV74" s="86"/>
      <c r="BW74" s="55">
        <f>INDEX('NTM-B BOE(All)'!$B$10:$AO$84,MATCH($D74,'NTM-B BOE(All)'!$A$10:$A$84,0),MATCH(BW$11,'NTM-B BOE(All)'!$B$9:$AO$9,0))</f>
        <v>0</v>
      </c>
      <c r="BX74" s="86"/>
      <c r="BY74" s="55">
        <f>INDEX('NTM-B BOE(All)'!$B$10:$AO$84,MATCH($D74,'NTM-B BOE(All)'!$A$10:$A$84,0),MATCH(BY$11,'NTM-B BOE(All)'!$B$9:$AO$9,0))</f>
        <v>0</v>
      </c>
      <c r="BZ74" s="86"/>
      <c r="CA74" s="55">
        <f>INDEX('NTM-B BOE(All)'!$B$10:$AO$84,MATCH($D74,'NTM-B BOE(All)'!$A$10:$A$84,0),MATCH(CA$11,'NTM-B BOE(All)'!$B$9:$AO$9,0))</f>
        <v>0</v>
      </c>
      <c r="CB74" s="86"/>
      <c r="CC74" s="55">
        <f>INDEX('NTM-B BOE(All)'!$B$10:$AO$84,MATCH($D74,'NTM-B BOE(All)'!$A$10:$A$84,0),MATCH(CC$11,'NTM-B BOE(All)'!$B$9:$AO$9,0))</f>
        <v>0</v>
      </c>
      <c r="CD74" s="86"/>
      <c r="CE74" s="55">
        <f>INDEX('NTM-B BOE(All)'!$B$10:$AO$84,MATCH($D74,'NTM-B BOE(All)'!$A$10:$A$84,0),MATCH(CE$11,'NTM-B BOE(All)'!$B$9:$AO$9,0))</f>
        <v>0</v>
      </c>
      <c r="CG74" s="41" t="str">
        <f t="shared" si="87"/>
        <v>0</v>
      </c>
    </row>
    <row r="75" spans="4:85">
      <c r="D75" s="1">
        <f t="shared" si="86"/>
        <v>36</v>
      </c>
      <c r="E75" s="97" t="str">
        <f>VLOOKUP(D75,'NTM-B BOE(All)'!$A$19:$B$84,2,FALSE)</f>
        <v>Fuel (Truck Lease 1)</v>
      </c>
      <c r="F75" s="99">
        <f>VLOOKUP(D75,'NTM-B BOE(All)'!$A$19:$C$84,3,FALSE)</f>
        <v>0</v>
      </c>
      <c r="G75" s="1"/>
      <c r="H75" s="1"/>
      <c r="I75" s="1"/>
      <c r="J75" s="1"/>
      <c r="K75" s="1"/>
      <c r="L75" s="1"/>
      <c r="M75" s="53"/>
      <c r="N75" s="86"/>
      <c r="O75" s="55">
        <f t="shared" si="85"/>
        <v>0</v>
      </c>
      <c r="P75" s="86"/>
      <c r="Q75" s="55">
        <f>INDEX('NTM-B BOE(All)'!$B$10:$AO$84,MATCH($D75,'NTM-B BOE(All)'!$A$10:$A$84,0),MATCH(Q$11,'NTM-B BOE(All)'!$B$9:$AO$9,0))</f>
        <v>0</v>
      </c>
      <c r="R75" s="86"/>
      <c r="S75" s="55">
        <f>INDEX('NTM-B BOE(All)'!$B$10:$AO$84,MATCH($D75,'NTM-B BOE(All)'!$A$10:$A$84,0),MATCH(S$11,'NTM-B BOE(All)'!$B$9:$AO$9,0))</f>
        <v>0</v>
      </c>
      <c r="T75" s="86"/>
      <c r="U75" s="55">
        <f>INDEX('NTM-B BOE(All)'!$B$10:$AO$84,MATCH($D75,'NTM-B BOE(All)'!$A$10:$A$84,0),MATCH(U$11,'NTM-B BOE(All)'!$B$9:$AO$9,0))</f>
        <v>0</v>
      </c>
      <c r="V75" s="86"/>
      <c r="W75" s="55">
        <f>INDEX('NTM-B BOE(All)'!$B$10:$AO$84,MATCH($D75,'NTM-B BOE(All)'!$A$10:$A$84,0),MATCH(W$11,'NTM-B BOE(All)'!$B$9:$AO$9,0))</f>
        <v>0</v>
      </c>
      <c r="X75" s="86"/>
      <c r="Y75" s="55">
        <f>INDEX('NTM-B BOE(All)'!$B$10:$AO$84,MATCH($D75,'NTM-B BOE(All)'!$A$10:$A$84,0),MATCH(Y$11,'NTM-B BOE(All)'!$B$9:$AO$9,0))</f>
        <v>0</v>
      </c>
      <c r="Z75" s="86"/>
      <c r="AA75" s="55">
        <f>INDEX('NTM-B BOE(All)'!$B$10:$AO$84,MATCH($D75,'NTM-B BOE(All)'!$A$10:$A$84,0),MATCH(AA$11,'NTM-B BOE(All)'!$B$9:$AO$9,0))</f>
        <v>0</v>
      </c>
      <c r="AB75" s="86"/>
      <c r="AC75" s="55">
        <f>INDEX('NTM-B BOE(All)'!$B$10:$AO$84,MATCH($D75,'NTM-B BOE(All)'!$A$10:$A$84,0),MATCH(AC$11,'NTM-B BOE(All)'!$B$9:$AO$9,0))</f>
        <v>0</v>
      </c>
      <c r="AD75" s="86"/>
      <c r="AE75" s="55">
        <f>INDEX('NTM-B BOE(All)'!$B$10:$AO$84,MATCH($D75,'NTM-B BOE(All)'!$A$10:$A$84,0),MATCH(AE$11,'NTM-B BOE(All)'!$B$9:$AO$9,0))</f>
        <v>0</v>
      </c>
      <c r="AF75" s="86"/>
      <c r="AG75" s="55">
        <f>INDEX('NTM-B BOE(All)'!$B$10:$AO$84,MATCH($D75,'NTM-B BOE(All)'!$A$10:$A$84,0),MATCH(AG$11,'NTM-B BOE(All)'!$B$9:$AO$9,0))</f>
        <v>0</v>
      </c>
      <c r="AH75" s="86"/>
      <c r="AI75" s="55">
        <f>INDEX('NTM-B BOE(All)'!$B$10:$AO$84,MATCH($D75,'NTM-B BOE(All)'!$A$10:$A$84,0),MATCH(AI$11,'NTM-B BOE(All)'!$B$9:$AO$9,0))</f>
        <v>0</v>
      </c>
      <c r="AJ75" s="86"/>
      <c r="AK75" s="55">
        <f>INDEX('NTM-B BOE(All)'!$B$10:$AO$84,MATCH($D75,'NTM-B BOE(All)'!$A$10:$A$84,0),MATCH(AK$11,'NTM-B BOE(All)'!$B$9:$AO$9,0))</f>
        <v>0</v>
      </c>
      <c r="AL75" s="86"/>
      <c r="AM75" s="55">
        <f>INDEX('NTM-B BOE(All)'!$B$10:$AO$84,MATCH($D75,'NTM-B BOE(All)'!$A$10:$A$84,0),MATCH(AM$11,'NTM-B BOE(All)'!$B$9:$AO$9,0))</f>
        <v>0</v>
      </c>
      <c r="AN75" s="86"/>
      <c r="AO75" s="55">
        <f>INDEX('NTM-B BOE(All)'!$B$10:$AO$84,MATCH($D75,'NTM-B BOE(All)'!$A$10:$A$84,0),MATCH(AO$11,'NTM-B BOE(All)'!$B$9:$AO$9,0))</f>
        <v>0</v>
      </c>
      <c r="AP75" s="86"/>
      <c r="AQ75" s="55">
        <f>INDEX('NTM-B BOE(All)'!$B$10:$AO$84,MATCH($D75,'NTM-B BOE(All)'!$A$10:$A$84,0),MATCH(AQ$11,'NTM-B BOE(All)'!$B$9:$AO$9,0))</f>
        <v>0</v>
      </c>
      <c r="AR75" s="86"/>
      <c r="AS75" s="55">
        <f>INDEX('NTM-B BOE(All)'!$B$10:$AO$84,MATCH($D75,'NTM-B BOE(All)'!$A$10:$A$84,0),MATCH(AS$11,'NTM-B BOE(All)'!$B$9:$AO$9,0))</f>
        <v>0</v>
      </c>
      <c r="AT75" s="86"/>
      <c r="AU75" s="55">
        <f>INDEX('NTM-B BOE(All)'!$B$10:$AO$84,MATCH($D75,'NTM-B BOE(All)'!$A$10:$A$84,0),MATCH(AU$11,'NTM-B BOE(All)'!$B$9:$AO$9,0))</f>
        <v>0</v>
      </c>
      <c r="AV75" s="86"/>
      <c r="AW75" s="55">
        <f>INDEX('NTM-B BOE(All)'!$B$10:$AO$84,MATCH($D75,'NTM-B BOE(All)'!$A$10:$A$84,0),MATCH(AW$11,'NTM-B BOE(All)'!$B$9:$AO$9,0))</f>
        <v>0</v>
      </c>
      <c r="AX75" s="86"/>
      <c r="AY75" s="55">
        <f>INDEX('NTM-B BOE(All)'!$B$10:$AO$84,MATCH($D75,'NTM-B BOE(All)'!$A$10:$A$84,0),MATCH(AY$11,'NTM-B BOE(All)'!$B$9:$AO$9,0))</f>
        <v>0</v>
      </c>
      <c r="AZ75" s="86"/>
      <c r="BA75" s="55">
        <f>INDEX('NTM-B BOE(All)'!$B$10:$AO$84,MATCH($D75,'NTM-B BOE(All)'!$A$10:$A$84,0),MATCH(BA$11,'NTM-B BOE(All)'!$B$9:$AO$9,0))</f>
        <v>0</v>
      </c>
      <c r="BB75" s="86"/>
      <c r="BC75" s="55">
        <f>INDEX('NTM-B BOE(All)'!$B$10:$AO$84,MATCH($D75,'NTM-B BOE(All)'!$A$10:$A$84,0),MATCH(BC$11,'NTM-B BOE(All)'!$B$9:$AO$9,0))</f>
        <v>0</v>
      </c>
      <c r="BD75" s="86"/>
      <c r="BE75" s="55">
        <f>INDEX('NTM-B BOE(All)'!$B$10:$AO$84,MATCH($D75,'NTM-B BOE(All)'!$A$10:$A$84,0),MATCH(BE$11,'NTM-B BOE(All)'!$B$9:$AO$9,0))</f>
        <v>0</v>
      </c>
      <c r="BF75" s="86"/>
      <c r="BG75" s="55">
        <f>INDEX('NTM-B BOE(All)'!$B$10:$AO$84,MATCH($D75,'NTM-B BOE(All)'!$A$10:$A$84,0),MATCH(BG$11,'NTM-B BOE(All)'!$B$9:$AO$9,0))</f>
        <v>0</v>
      </c>
      <c r="BH75" s="86"/>
      <c r="BI75" s="55">
        <f>INDEX('NTM-B BOE(All)'!$B$10:$AO$84,MATCH($D75,'NTM-B BOE(All)'!$A$10:$A$84,0),MATCH(BI$11,'NTM-B BOE(All)'!$B$9:$AO$9,0))</f>
        <v>0</v>
      </c>
      <c r="BJ75" s="86"/>
      <c r="BK75" s="55">
        <f>INDEX('NTM-B BOE(All)'!$B$10:$AO$84,MATCH($D75,'NTM-B BOE(All)'!$A$10:$A$84,0),MATCH(BK$11,'NTM-B BOE(All)'!$B$9:$AO$9,0))</f>
        <v>0</v>
      </c>
      <c r="BL75" s="86"/>
      <c r="BM75" s="55">
        <f>INDEX('NTM-B BOE(All)'!$B$10:$AO$84,MATCH($D75,'NTM-B BOE(All)'!$A$10:$A$84,0),MATCH(BM$11,'NTM-B BOE(All)'!$B$9:$AO$9,0))</f>
        <v>0</v>
      </c>
      <c r="BN75" s="86"/>
      <c r="BO75" s="55">
        <f>INDEX('NTM-B BOE(All)'!$B$10:$AO$84,MATCH($D75,'NTM-B BOE(All)'!$A$10:$A$84,0),MATCH(BO$11,'NTM-B BOE(All)'!$B$9:$AO$9,0))</f>
        <v>0</v>
      </c>
      <c r="BP75" s="86"/>
      <c r="BQ75" s="55">
        <f>INDEX('NTM-B BOE(All)'!$B$10:$AO$84,MATCH($D75,'NTM-B BOE(All)'!$A$10:$A$84,0),MATCH(BQ$11,'NTM-B BOE(All)'!$B$9:$AO$9,0))</f>
        <v>0</v>
      </c>
      <c r="BR75" s="86"/>
      <c r="BS75" s="55">
        <f>INDEX('NTM-B BOE(All)'!$B$10:$AO$84,MATCH($D75,'NTM-B BOE(All)'!$A$10:$A$84,0),MATCH(BS$11,'NTM-B BOE(All)'!$B$9:$AO$9,0))</f>
        <v>0</v>
      </c>
      <c r="BT75" s="86"/>
      <c r="BU75" s="55">
        <f>INDEX('NTM-B BOE(All)'!$B$10:$AO$84,MATCH($D75,'NTM-B BOE(All)'!$A$10:$A$84,0),MATCH(BU$11,'NTM-B BOE(All)'!$B$9:$AO$9,0))</f>
        <v>0</v>
      </c>
      <c r="BV75" s="86"/>
      <c r="BW75" s="55">
        <f>INDEX('NTM-B BOE(All)'!$B$10:$AO$84,MATCH($D75,'NTM-B BOE(All)'!$A$10:$A$84,0),MATCH(BW$11,'NTM-B BOE(All)'!$B$9:$AO$9,0))</f>
        <v>0</v>
      </c>
      <c r="BX75" s="86"/>
      <c r="BY75" s="55">
        <f>INDEX('NTM-B BOE(All)'!$B$10:$AO$84,MATCH($D75,'NTM-B BOE(All)'!$A$10:$A$84,0),MATCH(BY$11,'NTM-B BOE(All)'!$B$9:$AO$9,0))</f>
        <v>0</v>
      </c>
      <c r="BZ75" s="86"/>
      <c r="CA75" s="55">
        <f>INDEX('NTM-B BOE(All)'!$B$10:$AO$84,MATCH($D75,'NTM-B BOE(All)'!$A$10:$A$84,0),MATCH(CA$11,'NTM-B BOE(All)'!$B$9:$AO$9,0))</f>
        <v>0</v>
      </c>
      <c r="CB75" s="86"/>
      <c r="CC75" s="55">
        <f>INDEX('NTM-B BOE(All)'!$B$10:$AO$84,MATCH($D75,'NTM-B BOE(All)'!$A$10:$A$84,0),MATCH(CC$11,'NTM-B BOE(All)'!$B$9:$AO$9,0))</f>
        <v>0</v>
      </c>
      <c r="CD75" s="86"/>
      <c r="CE75" s="55">
        <f>INDEX('NTM-B BOE(All)'!$B$10:$AO$84,MATCH($D75,'NTM-B BOE(All)'!$A$10:$A$84,0),MATCH(CE$11,'NTM-B BOE(All)'!$B$9:$AO$9,0))</f>
        <v>0</v>
      </c>
      <c r="CG75" s="41" t="str">
        <f t="shared" si="87"/>
        <v>0</v>
      </c>
    </row>
    <row r="76" spans="4:85">
      <c r="D76" s="1">
        <f t="shared" si="86"/>
        <v>37</v>
      </c>
      <c r="E76" s="97" t="str">
        <f>VLOOKUP(D76,'NTM-B BOE(All)'!$A$19:$B$84,2,FALSE)</f>
        <v>Van Lease 1</v>
      </c>
      <c r="F76" s="99">
        <f>VLOOKUP(D76,'NTM-B BOE(All)'!$A$19:$C$84,3,FALSE)</f>
        <v>1450</v>
      </c>
      <c r="G76" s="1"/>
      <c r="H76" s="1"/>
      <c r="I76" s="1"/>
      <c r="J76" s="1"/>
      <c r="K76" s="1"/>
      <c r="L76" s="1"/>
      <c r="M76" s="53"/>
      <c r="N76" s="86"/>
      <c r="O76" s="55">
        <f t="shared" si="85"/>
        <v>4350</v>
      </c>
      <c r="P76" s="86"/>
      <c r="Q76" s="55">
        <f>INDEX('NTM-B BOE(All)'!$B$10:$AO$84,MATCH($D76,'NTM-B BOE(All)'!$A$10:$A$84,0),MATCH(Q$11,'NTM-B BOE(All)'!$B$9:$AO$9,0))</f>
        <v>1450</v>
      </c>
      <c r="R76" s="86"/>
      <c r="S76" s="55">
        <f>INDEX('NTM-B BOE(All)'!$B$10:$AO$84,MATCH($D76,'NTM-B BOE(All)'!$A$10:$A$84,0),MATCH(S$11,'NTM-B BOE(All)'!$B$9:$AO$9,0))</f>
        <v>1450</v>
      </c>
      <c r="T76" s="86"/>
      <c r="U76" s="55">
        <f>INDEX('NTM-B BOE(All)'!$B$10:$AO$84,MATCH($D76,'NTM-B BOE(All)'!$A$10:$A$84,0),MATCH(U$11,'NTM-B BOE(All)'!$B$9:$AO$9,0))</f>
        <v>0</v>
      </c>
      <c r="V76" s="86"/>
      <c r="W76" s="55">
        <f>INDEX('NTM-B BOE(All)'!$B$10:$AO$84,MATCH($D76,'NTM-B BOE(All)'!$A$10:$A$84,0),MATCH(W$11,'NTM-B BOE(All)'!$B$9:$AO$9,0))</f>
        <v>0</v>
      </c>
      <c r="X76" s="86"/>
      <c r="Y76" s="55">
        <f>INDEX('NTM-B BOE(All)'!$B$10:$AO$84,MATCH($D76,'NTM-B BOE(All)'!$A$10:$A$84,0),MATCH(Y$11,'NTM-B BOE(All)'!$B$9:$AO$9,0))</f>
        <v>0</v>
      </c>
      <c r="Z76" s="86"/>
      <c r="AA76" s="55">
        <f>INDEX('NTM-B BOE(All)'!$B$10:$AO$84,MATCH($D76,'NTM-B BOE(All)'!$A$10:$A$84,0),MATCH(AA$11,'NTM-B BOE(All)'!$B$9:$AO$9,0))</f>
        <v>0</v>
      </c>
      <c r="AB76" s="86"/>
      <c r="AC76" s="55">
        <f>INDEX('NTM-B BOE(All)'!$B$10:$AO$84,MATCH($D76,'NTM-B BOE(All)'!$A$10:$A$84,0),MATCH(AC$11,'NTM-B BOE(All)'!$B$9:$AO$9,0))</f>
        <v>0</v>
      </c>
      <c r="AD76" s="86"/>
      <c r="AE76" s="55">
        <f>INDEX('NTM-B BOE(All)'!$B$10:$AO$84,MATCH($D76,'NTM-B BOE(All)'!$A$10:$A$84,0),MATCH(AE$11,'NTM-B BOE(All)'!$B$9:$AO$9,0))</f>
        <v>0</v>
      </c>
      <c r="AF76" s="86"/>
      <c r="AG76" s="55">
        <f>INDEX('NTM-B BOE(All)'!$B$10:$AO$84,MATCH($D76,'NTM-B BOE(All)'!$A$10:$A$84,0),MATCH(AG$11,'NTM-B BOE(All)'!$B$9:$AO$9,0))</f>
        <v>0</v>
      </c>
      <c r="AH76" s="86"/>
      <c r="AI76" s="55">
        <f>INDEX('NTM-B BOE(All)'!$B$10:$AO$84,MATCH($D76,'NTM-B BOE(All)'!$A$10:$A$84,0),MATCH(AI$11,'NTM-B BOE(All)'!$B$9:$AO$9,0))</f>
        <v>0</v>
      </c>
      <c r="AJ76" s="86"/>
      <c r="AK76" s="55">
        <f>INDEX('NTM-B BOE(All)'!$B$10:$AO$84,MATCH($D76,'NTM-B BOE(All)'!$A$10:$A$84,0),MATCH(AK$11,'NTM-B BOE(All)'!$B$9:$AO$9,0))</f>
        <v>0</v>
      </c>
      <c r="AL76" s="86"/>
      <c r="AM76" s="55">
        <f>INDEX('NTM-B BOE(All)'!$B$10:$AO$84,MATCH($D76,'NTM-B BOE(All)'!$A$10:$A$84,0),MATCH(AM$11,'NTM-B BOE(All)'!$B$9:$AO$9,0))</f>
        <v>0</v>
      </c>
      <c r="AN76" s="86"/>
      <c r="AO76" s="55">
        <f>INDEX('NTM-B BOE(All)'!$B$10:$AO$84,MATCH($D76,'NTM-B BOE(All)'!$A$10:$A$84,0),MATCH(AO$11,'NTM-B BOE(All)'!$B$9:$AO$9,0))</f>
        <v>0</v>
      </c>
      <c r="AP76" s="86"/>
      <c r="AQ76" s="55">
        <f>INDEX('NTM-B BOE(All)'!$B$10:$AO$84,MATCH($D76,'NTM-B BOE(All)'!$A$10:$A$84,0),MATCH(AQ$11,'NTM-B BOE(All)'!$B$9:$AO$9,0))</f>
        <v>0</v>
      </c>
      <c r="AR76" s="86"/>
      <c r="AS76" s="55">
        <f>INDEX('NTM-B BOE(All)'!$B$10:$AO$84,MATCH($D76,'NTM-B BOE(All)'!$A$10:$A$84,0),MATCH(AS$11,'NTM-B BOE(All)'!$B$9:$AO$9,0))</f>
        <v>0</v>
      </c>
      <c r="AT76" s="86"/>
      <c r="AU76" s="55">
        <f>INDEX('NTM-B BOE(All)'!$B$10:$AO$84,MATCH($D76,'NTM-B BOE(All)'!$A$10:$A$84,0),MATCH(AU$11,'NTM-B BOE(All)'!$B$9:$AO$9,0))</f>
        <v>0</v>
      </c>
      <c r="AV76" s="86"/>
      <c r="AW76" s="55">
        <f>INDEX('NTM-B BOE(All)'!$B$10:$AO$84,MATCH($D76,'NTM-B BOE(All)'!$A$10:$A$84,0),MATCH(AW$11,'NTM-B BOE(All)'!$B$9:$AO$9,0))</f>
        <v>0</v>
      </c>
      <c r="AX76" s="86"/>
      <c r="AY76" s="55">
        <f>INDEX('NTM-B BOE(All)'!$B$10:$AO$84,MATCH($D76,'NTM-B BOE(All)'!$A$10:$A$84,0),MATCH(AY$11,'NTM-B BOE(All)'!$B$9:$AO$9,0))</f>
        <v>0</v>
      </c>
      <c r="AZ76" s="86"/>
      <c r="BA76" s="55">
        <f>INDEX('NTM-B BOE(All)'!$B$10:$AO$84,MATCH($D76,'NTM-B BOE(All)'!$A$10:$A$84,0),MATCH(BA$11,'NTM-B BOE(All)'!$B$9:$AO$9,0))</f>
        <v>0</v>
      </c>
      <c r="BB76" s="86"/>
      <c r="BC76" s="55">
        <f>INDEX('NTM-B BOE(All)'!$B$10:$AO$84,MATCH($D76,'NTM-B BOE(All)'!$A$10:$A$84,0),MATCH(BC$11,'NTM-B BOE(All)'!$B$9:$AO$9,0))</f>
        <v>0</v>
      </c>
      <c r="BD76" s="86"/>
      <c r="BE76" s="55">
        <f>INDEX('NTM-B BOE(All)'!$B$10:$AO$84,MATCH($D76,'NTM-B BOE(All)'!$A$10:$A$84,0),MATCH(BE$11,'NTM-B BOE(All)'!$B$9:$AO$9,0))</f>
        <v>0</v>
      </c>
      <c r="BF76" s="86"/>
      <c r="BG76" s="55">
        <f>INDEX('NTM-B BOE(All)'!$B$10:$AO$84,MATCH($D76,'NTM-B BOE(All)'!$A$10:$A$84,0),MATCH(BG$11,'NTM-B BOE(All)'!$B$9:$AO$9,0))</f>
        <v>0</v>
      </c>
      <c r="BH76" s="86"/>
      <c r="BI76" s="55">
        <f>INDEX('NTM-B BOE(All)'!$B$10:$AO$84,MATCH($D76,'NTM-B BOE(All)'!$A$10:$A$84,0),MATCH(BI$11,'NTM-B BOE(All)'!$B$9:$AO$9,0))</f>
        <v>0</v>
      </c>
      <c r="BJ76" s="86"/>
      <c r="BK76" s="55">
        <f>INDEX('NTM-B BOE(All)'!$B$10:$AO$84,MATCH($D76,'NTM-B BOE(All)'!$A$10:$A$84,0),MATCH(BK$11,'NTM-B BOE(All)'!$B$9:$AO$9,0))</f>
        <v>0</v>
      </c>
      <c r="BL76" s="86"/>
      <c r="BM76" s="55">
        <f>INDEX('NTM-B BOE(All)'!$B$10:$AO$84,MATCH($D76,'NTM-B BOE(All)'!$A$10:$A$84,0),MATCH(BM$11,'NTM-B BOE(All)'!$B$9:$AO$9,0))</f>
        <v>0</v>
      </c>
      <c r="BN76" s="86"/>
      <c r="BO76" s="55">
        <f>INDEX('NTM-B BOE(All)'!$B$10:$AO$84,MATCH($D76,'NTM-B BOE(All)'!$A$10:$A$84,0),MATCH(BO$11,'NTM-B BOE(All)'!$B$9:$AO$9,0))</f>
        <v>0</v>
      </c>
      <c r="BP76" s="86"/>
      <c r="BQ76" s="55">
        <f>INDEX('NTM-B BOE(All)'!$B$10:$AO$84,MATCH($D76,'NTM-B BOE(All)'!$A$10:$A$84,0),MATCH(BQ$11,'NTM-B BOE(All)'!$B$9:$AO$9,0))</f>
        <v>0</v>
      </c>
      <c r="BR76" s="86"/>
      <c r="BS76" s="55">
        <f>INDEX('NTM-B BOE(All)'!$B$10:$AO$84,MATCH($D76,'NTM-B BOE(All)'!$A$10:$A$84,0),MATCH(BS$11,'NTM-B BOE(All)'!$B$9:$AO$9,0))</f>
        <v>0</v>
      </c>
      <c r="BT76" s="86"/>
      <c r="BU76" s="55">
        <f>INDEX('NTM-B BOE(All)'!$B$10:$AO$84,MATCH($D76,'NTM-B BOE(All)'!$A$10:$A$84,0),MATCH(BU$11,'NTM-B BOE(All)'!$B$9:$AO$9,0))</f>
        <v>0</v>
      </c>
      <c r="BV76" s="86"/>
      <c r="BW76" s="55">
        <f>INDEX('NTM-B BOE(All)'!$B$10:$AO$84,MATCH($D76,'NTM-B BOE(All)'!$A$10:$A$84,0),MATCH(BW$11,'NTM-B BOE(All)'!$B$9:$AO$9,0))</f>
        <v>0</v>
      </c>
      <c r="BX76" s="86"/>
      <c r="BY76" s="55">
        <f>INDEX('NTM-B BOE(All)'!$B$10:$AO$84,MATCH($D76,'NTM-B BOE(All)'!$A$10:$A$84,0),MATCH(BY$11,'NTM-B BOE(All)'!$B$9:$AO$9,0))</f>
        <v>0</v>
      </c>
      <c r="BZ76" s="86"/>
      <c r="CA76" s="55">
        <f>INDEX('NTM-B BOE(All)'!$B$10:$AO$84,MATCH($D76,'NTM-B BOE(All)'!$A$10:$A$84,0),MATCH(CA$11,'NTM-B BOE(All)'!$B$9:$AO$9,0))</f>
        <v>0</v>
      </c>
      <c r="CB76" s="86"/>
      <c r="CC76" s="55">
        <f>INDEX('NTM-B BOE(All)'!$B$10:$AO$84,MATCH($D76,'NTM-B BOE(All)'!$A$10:$A$84,0),MATCH(CC$11,'NTM-B BOE(All)'!$B$9:$AO$9,0))</f>
        <v>1450</v>
      </c>
      <c r="CD76" s="86"/>
      <c r="CE76" s="55">
        <f>INDEX('NTM-B BOE(All)'!$B$10:$AO$84,MATCH($D76,'NTM-B BOE(All)'!$A$10:$A$84,0),MATCH(CE$11,'NTM-B BOE(All)'!$B$9:$AO$9,0))</f>
        <v>0</v>
      </c>
      <c r="CG76" s="41" t="str">
        <f t="shared" si="87"/>
        <v>1</v>
      </c>
    </row>
    <row r="77" spans="4:85">
      <c r="D77" s="1">
        <f t="shared" si="86"/>
        <v>38</v>
      </c>
      <c r="E77" s="97" t="str">
        <f>VLOOKUP(D77,'NTM-B BOE(All)'!$A$19:$B$84,2,FALSE)</f>
        <v>Fuel (Van Lease 2)</v>
      </c>
      <c r="F77" s="99">
        <f>VLOOKUP(D77,'NTM-B BOE(All)'!$A$19:$C$84,3,FALSE)</f>
        <v>435</v>
      </c>
      <c r="G77" s="1"/>
      <c r="H77" s="1"/>
      <c r="I77" s="1"/>
      <c r="J77" s="1"/>
      <c r="K77" s="1"/>
      <c r="L77" s="1"/>
      <c r="M77" s="53"/>
      <c r="N77" s="86"/>
      <c r="O77" s="55">
        <f t="shared" si="85"/>
        <v>1305</v>
      </c>
      <c r="P77" s="86"/>
      <c r="Q77" s="55">
        <f>INDEX('NTM-B BOE(All)'!$B$10:$AO$84,MATCH($D77,'NTM-B BOE(All)'!$A$10:$A$84,0),MATCH(Q$11,'NTM-B BOE(All)'!$B$9:$AO$9,0))</f>
        <v>435</v>
      </c>
      <c r="R77" s="86"/>
      <c r="S77" s="55">
        <f>INDEX('NTM-B BOE(All)'!$B$10:$AO$84,MATCH($D77,'NTM-B BOE(All)'!$A$10:$A$84,0),MATCH(S$11,'NTM-B BOE(All)'!$B$9:$AO$9,0))</f>
        <v>435</v>
      </c>
      <c r="T77" s="86"/>
      <c r="U77" s="55">
        <f>INDEX('NTM-B BOE(All)'!$B$10:$AO$84,MATCH($D77,'NTM-B BOE(All)'!$A$10:$A$84,0),MATCH(U$11,'NTM-B BOE(All)'!$B$9:$AO$9,0))</f>
        <v>0</v>
      </c>
      <c r="V77" s="86"/>
      <c r="W77" s="55">
        <f>INDEX('NTM-B BOE(All)'!$B$10:$AO$84,MATCH($D77,'NTM-B BOE(All)'!$A$10:$A$84,0),MATCH(W$11,'NTM-B BOE(All)'!$B$9:$AO$9,0))</f>
        <v>0</v>
      </c>
      <c r="X77" s="86"/>
      <c r="Y77" s="55">
        <f>INDEX('NTM-B BOE(All)'!$B$10:$AO$84,MATCH($D77,'NTM-B BOE(All)'!$A$10:$A$84,0),MATCH(Y$11,'NTM-B BOE(All)'!$B$9:$AO$9,0))</f>
        <v>0</v>
      </c>
      <c r="Z77" s="86"/>
      <c r="AA77" s="55">
        <f>INDEX('NTM-B BOE(All)'!$B$10:$AO$84,MATCH($D77,'NTM-B BOE(All)'!$A$10:$A$84,0),MATCH(AA$11,'NTM-B BOE(All)'!$B$9:$AO$9,0))</f>
        <v>0</v>
      </c>
      <c r="AB77" s="86"/>
      <c r="AC77" s="55">
        <f>INDEX('NTM-B BOE(All)'!$B$10:$AO$84,MATCH($D77,'NTM-B BOE(All)'!$A$10:$A$84,0),MATCH(AC$11,'NTM-B BOE(All)'!$B$9:$AO$9,0))</f>
        <v>0</v>
      </c>
      <c r="AD77" s="86"/>
      <c r="AE77" s="55">
        <f>INDEX('NTM-B BOE(All)'!$B$10:$AO$84,MATCH($D77,'NTM-B BOE(All)'!$A$10:$A$84,0),MATCH(AE$11,'NTM-B BOE(All)'!$B$9:$AO$9,0))</f>
        <v>0</v>
      </c>
      <c r="AF77" s="86"/>
      <c r="AG77" s="55">
        <f>INDEX('NTM-B BOE(All)'!$B$10:$AO$84,MATCH($D77,'NTM-B BOE(All)'!$A$10:$A$84,0),MATCH(AG$11,'NTM-B BOE(All)'!$B$9:$AO$9,0))</f>
        <v>0</v>
      </c>
      <c r="AH77" s="86"/>
      <c r="AI77" s="55">
        <f>INDEX('NTM-B BOE(All)'!$B$10:$AO$84,MATCH($D77,'NTM-B BOE(All)'!$A$10:$A$84,0),MATCH(AI$11,'NTM-B BOE(All)'!$B$9:$AO$9,0))</f>
        <v>0</v>
      </c>
      <c r="AJ77" s="86"/>
      <c r="AK77" s="55">
        <f>INDEX('NTM-B BOE(All)'!$B$10:$AO$84,MATCH($D77,'NTM-B BOE(All)'!$A$10:$A$84,0),MATCH(AK$11,'NTM-B BOE(All)'!$B$9:$AO$9,0))</f>
        <v>0</v>
      </c>
      <c r="AL77" s="86"/>
      <c r="AM77" s="55">
        <f>INDEX('NTM-B BOE(All)'!$B$10:$AO$84,MATCH($D77,'NTM-B BOE(All)'!$A$10:$A$84,0),MATCH(AM$11,'NTM-B BOE(All)'!$B$9:$AO$9,0))</f>
        <v>0</v>
      </c>
      <c r="AN77" s="86"/>
      <c r="AO77" s="55">
        <f>INDEX('NTM-B BOE(All)'!$B$10:$AO$84,MATCH($D77,'NTM-B BOE(All)'!$A$10:$A$84,0),MATCH(AO$11,'NTM-B BOE(All)'!$B$9:$AO$9,0))</f>
        <v>0</v>
      </c>
      <c r="AP77" s="86"/>
      <c r="AQ77" s="55">
        <f>INDEX('NTM-B BOE(All)'!$B$10:$AO$84,MATCH($D77,'NTM-B BOE(All)'!$A$10:$A$84,0),MATCH(AQ$11,'NTM-B BOE(All)'!$B$9:$AO$9,0))</f>
        <v>0</v>
      </c>
      <c r="AR77" s="86"/>
      <c r="AS77" s="55">
        <f>INDEX('NTM-B BOE(All)'!$B$10:$AO$84,MATCH($D77,'NTM-B BOE(All)'!$A$10:$A$84,0),MATCH(AS$11,'NTM-B BOE(All)'!$B$9:$AO$9,0))</f>
        <v>0</v>
      </c>
      <c r="AT77" s="86"/>
      <c r="AU77" s="55">
        <f>INDEX('NTM-B BOE(All)'!$B$10:$AO$84,MATCH($D77,'NTM-B BOE(All)'!$A$10:$A$84,0),MATCH(AU$11,'NTM-B BOE(All)'!$B$9:$AO$9,0))</f>
        <v>0</v>
      </c>
      <c r="AV77" s="86"/>
      <c r="AW77" s="55">
        <f>INDEX('NTM-B BOE(All)'!$B$10:$AO$84,MATCH($D77,'NTM-B BOE(All)'!$A$10:$A$84,0),MATCH(AW$11,'NTM-B BOE(All)'!$B$9:$AO$9,0))</f>
        <v>0</v>
      </c>
      <c r="AX77" s="86"/>
      <c r="AY77" s="55">
        <f>INDEX('NTM-B BOE(All)'!$B$10:$AO$84,MATCH($D77,'NTM-B BOE(All)'!$A$10:$A$84,0),MATCH(AY$11,'NTM-B BOE(All)'!$B$9:$AO$9,0))</f>
        <v>0</v>
      </c>
      <c r="AZ77" s="86"/>
      <c r="BA77" s="55">
        <f>INDEX('NTM-B BOE(All)'!$B$10:$AO$84,MATCH($D77,'NTM-B BOE(All)'!$A$10:$A$84,0),MATCH(BA$11,'NTM-B BOE(All)'!$B$9:$AO$9,0))</f>
        <v>0</v>
      </c>
      <c r="BB77" s="86"/>
      <c r="BC77" s="55">
        <f>INDEX('NTM-B BOE(All)'!$B$10:$AO$84,MATCH($D77,'NTM-B BOE(All)'!$A$10:$A$84,0),MATCH(BC$11,'NTM-B BOE(All)'!$B$9:$AO$9,0))</f>
        <v>0</v>
      </c>
      <c r="BD77" s="86"/>
      <c r="BE77" s="55">
        <f>INDEX('NTM-B BOE(All)'!$B$10:$AO$84,MATCH($D77,'NTM-B BOE(All)'!$A$10:$A$84,0),MATCH(BE$11,'NTM-B BOE(All)'!$B$9:$AO$9,0))</f>
        <v>0</v>
      </c>
      <c r="BF77" s="86"/>
      <c r="BG77" s="55">
        <f>INDEX('NTM-B BOE(All)'!$B$10:$AO$84,MATCH($D77,'NTM-B BOE(All)'!$A$10:$A$84,0),MATCH(BG$11,'NTM-B BOE(All)'!$B$9:$AO$9,0))</f>
        <v>0</v>
      </c>
      <c r="BH77" s="86"/>
      <c r="BI77" s="55">
        <f>INDEX('NTM-B BOE(All)'!$B$10:$AO$84,MATCH($D77,'NTM-B BOE(All)'!$A$10:$A$84,0),MATCH(BI$11,'NTM-B BOE(All)'!$B$9:$AO$9,0))</f>
        <v>0</v>
      </c>
      <c r="BJ77" s="86"/>
      <c r="BK77" s="55">
        <f>INDEX('NTM-B BOE(All)'!$B$10:$AO$84,MATCH($D77,'NTM-B BOE(All)'!$A$10:$A$84,0),MATCH(BK$11,'NTM-B BOE(All)'!$B$9:$AO$9,0))</f>
        <v>0</v>
      </c>
      <c r="BL77" s="86"/>
      <c r="BM77" s="55">
        <f>INDEX('NTM-B BOE(All)'!$B$10:$AO$84,MATCH($D77,'NTM-B BOE(All)'!$A$10:$A$84,0),MATCH(BM$11,'NTM-B BOE(All)'!$B$9:$AO$9,0))</f>
        <v>0</v>
      </c>
      <c r="BN77" s="86"/>
      <c r="BO77" s="55">
        <f>INDEX('NTM-B BOE(All)'!$B$10:$AO$84,MATCH($D77,'NTM-B BOE(All)'!$A$10:$A$84,0),MATCH(BO$11,'NTM-B BOE(All)'!$B$9:$AO$9,0))</f>
        <v>0</v>
      </c>
      <c r="BP77" s="86"/>
      <c r="BQ77" s="55">
        <f>INDEX('NTM-B BOE(All)'!$B$10:$AO$84,MATCH($D77,'NTM-B BOE(All)'!$A$10:$A$84,0),MATCH(BQ$11,'NTM-B BOE(All)'!$B$9:$AO$9,0))</f>
        <v>0</v>
      </c>
      <c r="BR77" s="86"/>
      <c r="BS77" s="55">
        <f>INDEX('NTM-B BOE(All)'!$B$10:$AO$84,MATCH($D77,'NTM-B BOE(All)'!$A$10:$A$84,0),MATCH(BS$11,'NTM-B BOE(All)'!$B$9:$AO$9,0))</f>
        <v>0</v>
      </c>
      <c r="BT77" s="86"/>
      <c r="BU77" s="55">
        <f>INDEX('NTM-B BOE(All)'!$B$10:$AO$84,MATCH($D77,'NTM-B BOE(All)'!$A$10:$A$84,0),MATCH(BU$11,'NTM-B BOE(All)'!$B$9:$AO$9,0))</f>
        <v>0</v>
      </c>
      <c r="BV77" s="86"/>
      <c r="BW77" s="55">
        <f>INDEX('NTM-B BOE(All)'!$B$10:$AO$84,MATCH($D77,'NTM-B BOE(All)'!$A$10:$A$84,0),MATCH(BW$11,'NTM-B BOE(All)'!$B$9:$AO$9,0))</f>
        <v>0</v>
      </c>
      <c r="BX77" s="86"/>
      <c r="BY77" s="55">
        <f>INDEX('NTM-B BOE(All)'!$B$10:$AO$84,MATCH($D77,'NTM-B BOE(All)'!$A$10:$A$84,0),MATCH(BY$11,'NTM-B BOE(All)'!$B$9:$AO$9,0))</f>
        <v>0</v>
      </c>
      <c r="BZ77" s="86"/>
      <c r="CA77" s="55">
        <f>INDEX('NTM-B BOE(All)'!$B$10:$AO$84,MATCH($D77,'NTM-B BOE(All)'!$A$10:$A$84,0),MATCH(CA$11,'NTM-B BOE(All)'!$B$9:$AO$9,0))</f>
        <v>0</v>
      </c>
      <c r="CB77" s="86"/>
      <c r="CC77" s="55">
        <f>INDEX('NTM-B BOE(All)'!$B$10:$AO$84,MATCH($D77,'NTM-B BOE(All)'!$A$10:$A$84,0),MATCH(CC$11,'NTM-B BOE(All)'!$B$9:$AO$9,0))</f>
        <v>435</v>
      </c>
      <c r="CD77" s="86"/>
      <c r="CE77" s="55">
        <f>INDEX('NTM-B BOE(All)'!$B$10:$AO$84,MATCH($D77,'NTM-B BOE(All)'!$A$10:$A$84,0),MATCH(CE$11,'NTM-B BOE(All)'!$B$9:$AO$9,0))</f>
        <v>0</v>
      </c>
      <c r="CG77" s="41" t="str">
        <f t="shared" si="87"/>
        <v>1</v>
      </c>
    </row>
    <row r="78" spans="4:85">
      <c r="D78" s="1">
        <f t="shared" si="86"/>
        <v>39</v>
      </c>
      <c r="E78" s="97" t="str">
        <f>VLOOKUP(D78,'NTM-B BOE(All)'!$A$19:$B$84,2,FALSE)</f>
        <v>Van Lease 2</v>
      </c>
      <c r="F78" s="99">
        <f>VLOOKUP(D78,'NTM-B BOE(All)'!$A$19:$C$84,3,FALSE)</f>
        <v>1450</v>
      </c>
      <c r="G78" s="1"/>
      <c r="H78" s="1"/>
      <c r="I78" s="1"/>
      <c r="J78" s="1"/>
      <c r="K78" s="1"/>
      <c r="L78" s="1"/>
      <c r="M78" s="53"/>
      <c r="N78" s="86"/>
      <c r="O78" s="55">
        <f t="shared" si="85"/>
        <v>4350</v>
      </c>
      <c r="P78" s="86"/>
      <c r="Q78" s="55">
        <f>INDEX('NTM-B BOE(All)'!$B$10:$AO$84,MATCH($D78,'NTM-B BOE(All)'!$A$10:$A$84,0),MATCH(Q$11,'NTM-B BOE(All)'!$B$9:$AO$9,0))</f>
        <v>1450</v>
      </c>
      <c r="R78" s="86"/>
      <c r="S78" s="55">
        <f>INDEX('NTM-B BOE(All)'!$B$10:$AO$84,MATCH($D78,'NTM-B BOE(All)'!$A$10:$A$84,0),MATCH(S$11,'NTM-B BOE(All)'!$B$9:$AO$9,0))</f>
        <v>1450</v>
      </c>
      <c r="T78" s="86"/>
      <c r="U78" s="55">
        <f>INDEX('NTM-B BOE(All)'!$B$10:$AO$84,MATCH($D78,'NTM-B BOE(All)'!$A$10:$A$84,0),MATCH(U$11,'NTM-B BOE(All)'!$B$9:$AO$9,0))</f>
        <v>0</v>
      </c>
      <c r="V78" s="86"/>
      <c r="W78" s="55">
        <f>INDEX('NTM-B BOE(All)'!$B$10:$AO$84,MATCH($D78,'NTM-B BOE(All)'!$A$10:$A$84,0),MATCH(W$11,'NTM-B BOE(All)'!$B$9:$AO$9,0))</f>
        <v>0</v>
      </c>
      <c r="X78" s="86"/>
      <c r="Y78" s="55">
        <f>INDEX('NTM-B BOE(All)'!$B$10:$AO$84,MATCH($D78,'NTM-B BOE(All)'!$A$10:$A$84,0),MATCH(Y$11,'NTM-B BOE(All)'!$B$9:$AO$9,0))</f>
        <v>0</v>
      </c>
      <c r="Z78" s="86"/>
      <c r="AA78" s="55">
        <f>INDEX('NTM-B BOE(All)'!$B$10:$AO$84,MATCH($D78,'NTM-B BOE(All)'!$A$10:$A$84,0),MATCH(AA$11,'NTM-B BOE(All)'!$B$9:$AO$9,0))</f>
        <v>0</v>
      </c>
      <c r="AB78" s="86"/>
      <c r="AC78" s="55">
        <f>INDEX('NTM-B BOE(All)'!$B$10:$AO$84,MATCH($D78,'NTM-B BOE(All)'!$A$10:$A$84,0),MATCH(AC$11,'NTM-B BOE(All)'!$B$9:$AO$9,0))</f>
        <v>0</v>
      </c>
      <c r="AD78" s="86"/>
      <c r="AE78" s="55">
        <f>INDEX('NTM-B BOE(All)'!$B$10:$AO$84,MATCH($D78,'NTM-B BOE(All)'!$A$10:$A$84,0),MATCH(AE$11,'NTM-B BOE(All)'!$B$9:$AO$9,0))</f>
        <v>0</v>
      </c>
      <c r="AF78" s="86"/>
      <c r="AG78" s="55">
        <f>INDEX('NTM-B BOE(All)'!$B$10:$AO$84,MATCH($D78,'NTM-B BOE(All)'!$A$10:$A$84,0),MATCH(AG$11,'NTM-B BOE(All)'!$B$9:$AO$9,0))</f>
        <v>0</v>
      </c>
      <c r="AH78" s="86"/>
      <c r="AI78" s="55">
        <f>INDEX('NTM-B BOE(All)'!$B$10:$AO$84,MATCH($D78,'NTM-B BOE(All)'!$A$10:$A$84,0),MATCH(AI$11,'NTM-B BOE(All)'!$B$9:$AO$9,0))</f>
        <v>0</v>
      </c>
      <c r="AJ78" s="86"/>
      <c r="AK78" s="55">
        <f>INDEX('NTM-B BOE(All)'!$B$10:$AO$84,MATCH($D78,'NTM-B BOE(All)'!$A$10:$A$84,0),MATCH(AK$11,'NTM-B BOE(All)'!$B$9:$AO$9,0))</f>
        <v>0</v>
      </c>
      <c r="AL78" s="86"/>
      <c r="AM78" s="55">
        <f>INDEX('NTM-B BOE(All)'!$B$10:$AO$84,MATCH($D78,'NTM-B BOE(All)'!$A$10:$A$84,0),MATCH(AM$11,'NTM-B BOE(All)'!$B$9:$AO$9,0))</f>
        <v>0</v>
      </c>
      <c r="AN78" s="86"/>
      <c r="AO78" s="55">
        <f>INDEX('NTM-B BOE(All)'!$B$10:$AO$84,MATCH($D78,'NTM-B BOE(All)'!$A$10:$A$84,0),MATCH(AO$11,'NTM-B BOE(All)'!$B$9:$AO$9,0))</f>
        <v>0</v>
      </c>
      <c r="AP78" s="86"/>
      <c r="AQ78" s="55">
        <f>INDEX('NTM-B BOE(All)'!$B$10:$AO$84,MATCH($D78,'NTM-B BOE(All)'!$A$10:$A$84,0),MATCH(AQ$11,'NTM-B BOE(All)'!$B$9:$AO$9,0))</f>
        <v>0</v>
      </c>
      <c r="AR78" s="86"/>
      <c r="AS78" s="55">
        <f>INDEX('NTM-B BOE(All)'!$B$10:$AO$84,MATCH($D78,'NTM-B BOE(All)'!$A$10:$A$84,0),MATCH(AS$11,'NTM-B BOE(All)'!$B$9:$AO$9,0))</f>
        <v>0</v>
      </c>
      <c r="AT78" s="86"/>
      <c r="AU78" s="55">
        <f>INDEX('NTM-B BOE(All)'!$B$10:$AO$84,MATCH($D78,'NTM-B BOE(All)'!$A$10:$A$84,0),MATCH(AU$11,'NTM-B BOE(All)'!$B$9:$AO$9,0))</f>
        <v>0</v>
      </c>
      <c r="AV78" s="86"/>
      <c r="AW78" s="55">
        <f>INDEX('NTM-B BOE(All)'!$B$10:$AO$84,MATCH($D78,'NTM-B BOE(All)'!$A$10:$A$84,0),MATCH(AW$11,'NTM-B BOE(All)'!$B$9:$AO$9,0))</f>
        <v>0</v>
      </c>
      <c r="AX78" s="86"/>
      <c r="AY78" s="55">
        <f>INDEX('NTM-B BOE(All)'!$B$10:$AO$84,MATCH($D78,'NTM-B BOE(All)'!$A$10:$A$84,0),MATCH(AY$11,'NTM-B BOE(All)'!$B$9:$AO$9,0))</f>
        <v>0</v>
      </c>
      <c r="AZ78" s="86"/>
      <c r="BA78" s="55">
        <f>INDEX('NTM-B BOE(All)'!$B$10:$AO$84,MATCH($D78,'NTM-B BOE(All)'!$A$10:$A$84,0),MATCH(BA$11,'NTM-B BOE(All)'!$B$9:$AO$9,0))</f>
        <v>0</v>
      </c>
      <c r="BB78" s="86"/>
      <c r="BC78" s="55">
        <f>INDEX('NTM-B BOE(All)'!$B$10:$AO$84,MATCH($D78,'NTM-B BOE(All)'!$A$10:$A$84,0),MATCH(BC$11,'NTM-B BOE(All)'!$B$9:$AO$9,0))</f>
        <v>0</v>
      </c>
      <c r="BD78" s="86"/>
      <c r="BE78" s="55">
        <f>INDEX('NTM-B BOE(All)'!$B$10:$AO$84,MATCH($D78,'NTM-B BOE(All)'!$A$10:$A$84,0),MATCH(BE$11,'NTM-B BOE(All)'!$B$9:$AO$9,0))</f>
        <v>0</v>
      </c>
      <c r="BF78" s="86"/>
      <c r="BG78" s="55">
        <f>INDEX('NTM-B BOE(All)'!$B$10:$AO$84,MATCH($D78,'NTM-B BOE(All)'!$A$10:$A$84,0),MATCH(BG$11,'NTM-B BOE(All)'!$B$9:$AO$9,0))</f>
        <v>0</v>
      </c>
      <c r="BH78" s="86"/>
      <c r="BI78" s="55">
        <f>INDEX('NTM-B BOE(All)'!$B$10:$AO$84,MATCH($D78,'NTM-B BOE(All)'!$A$10:$A$84,0),MATCH(BI$11,'NTM-B BOE(All)'!$B$9:$AO$9,0))</f>
        <v>0</v>
      </c>
      <c r="BJ78" s="86"/>
      <c r="BK78" s="55">
        <f>INDEX('NTM-B BOE(All)'!$B$10:$AO$84,MATCH($D78,'NTM-B BOE(All)'!$A$10:$A$84,0),MATCH(BK$11,'NTM-B BOE(All)'!$B$9:$AO$9,0))</f>
        <v>0</v>
      </c>
      <c r="BL78" s="86"/>
      <c r="BM78" s="55">
        <f>INDEX('NTM-B BOE(All)'!$B$10:$AO$84,MATCH($D78,'NTM-B BOE(All)'!$A$10:$A$84,0),MATCH(BM$11,'NTM-B BOE(All)'!$B$9:$AO$9,0))</f>
        <v>0</v>
      </c>
      <c r="BN78" s="86"/>
      <c r="BO78" s="55">
        <f>INDEX('NTM-B BOE(All)'!$B$10:$AO$84,MATCH($D78,'NTM-B BOE(All)'!$A$10:$A$84,0),MATCH(BO$11,'NTM-B BOE(All)'!$B$9:$AO$9,0))</f>
        <v>0</v>
      </c>
      <c r="BP78" s="86"/>
      <c r="BQ78" s="55">
        <f>INDEX('NTM-B BOE(All)'!$B$10:$AO$84,MATCH($D78,'NTM-B BOE(All)'!$A$10:$A$84,0),MATCH(BQ$11,'NTM-B BOE(All)'!$B$9:$AO$9,0))</f>
        <v>0</v>
      </c>
      <c r="BR78" s="86"/>
      <c r="BS78" s="55">
        <f>INDEX('NTM-B BOE(All)'!$B$10:$AO$84,MATCH($D78,'NTM-B BOE(All)'!$A$10:$A$84,0),MATCH(BS$11,'NTM-B BOE(All)'!$B$9:$AO$9,0))</f>
        <v>0</v>
      </c>
      <c r="BT78" s="86"/>
      <c r="BU78" s="55">
        <f>INDEX('NTM-B BOE(All)'!$B$10:$AO$84,MATCH($D78,'NTM-B BOE(All)'!$A$10:$A$84,0),MATCH(BU$11,'NTM-B BOE(All)'!$B$9:$AO$9,0))</f>
        <v>0</v>
      </c>
      <c r="BV78" s="86"/>
      <c r="BW78" s="55">
        <f>INDEX('NTM-B BOE(All)'!$B$10:$AO$84,MATCH($D78,'NTM-B BOE(All)'!$A$10:$A$84,0),MATCH(BW$11,'NTM-B BOE(All)'!$B$9:$AO$9,0))</f>
        <v>0</v>
      </c>
      <c r="BX78" s="86"/>
      <c r="BY78" s="55">
        <f>INDEX('NTM-B BOE(All)'!$B$10:$AO$84,MATCH($D78,'NTM-B BOE(All)'!$A$10:$A$84,0),MATCH(BY$11,'NTM-B BOE(All)'!$B$9:$AO$9,0))</f>
        <v>0</v>
      </c>
      <c r="BZ78" s="86"/>
      <c r="CA78" s="55">
        <f>INDEX('NTM-B BOE(All)'!$B$10:$AO$84,MATCH($D78,'NTM-B BOE(All)'!$A$10:$A$84,0),MATCH(CA$11,'NTM-B BOE(All)'!$B$9:$AO$9,0))</f>
        <v>0</v>
      </c>
      <c r="CB78" s="86"/>
      <c r="CC78" s="55">
        <f>INDEX('NTM-B BOE(All)'!$B$10:$AO$84,MATCH($D78,'NTM-B BOE(All)'!$A$10:$A$84,0),MATCH(CC$11,'NTM-B BOE(All)'!$B$9:$AO$9,0))</f>
        <v>0</v>
      </c>
      <c r="CD78" s="86"/>
      <c r="CE78" s="55">
        <f>INDEX('NTM-B BOE(All)'!$B$10:$AO$84,MATCH($D78,'NTM-B BOE(All)'!$A$10:$A$84,0),MATCH(CE$11,'NTM-B BOE(All)'!$B$9:$AO$9,0))</f>
        <v>1450</v>
      </c>
      <c r="CG78" s="41" t="str">
        <f t="shared" si="87"/>
        <v>1</v>
      </c>
    </row>
    <row r="79" spans="4:85">
      <c r="D79" s="1">
        <f t="shared" si="86"/>
        <v>40</v>
      </c>
      <c r="E79" s="97" t="str">
        <f>VLOOKUP(D79,'NTM-B BOE(All)'!$A$19:$B$84,2,FALSE)</f>
        <v>Fuel (Van Lease 3)</v>
      </c>
      <c r="F79" s="99">
        <f>VLOOKUP(D79,'NTM-B BOE(All)'!$A$19:$C$84,3,FALSE)</f>
        <v>435</v>
      </c>
      <c r="G79" s="1"/>
      <c r="H79" s="1"/>
      <c r="I79" s="1"/>
      <c r="J79" s="1"/>
      <c r="K79" s="1"/>
      <c r="L79" s="1"/>
      <c r="M79" s="53"/>
      <c r="N79" s="86"/>
      <c r="O79" s="55">
        <f t="shared" si="85"/>
        <v>1305</v>
      </c>
      <c r="P79" s="86"/>
      <c r="Q79" s="55">
        <f>INDEX('NTM-B BOE(All)'!$B$10:$AO$84,MATCH($D79,'NTM-B BOE(All)'!$A$10:$A$84,0),MATCH(Q$11,'NTM-B BOE(All)'!$B$9:$AO$9,0))</f>
        <v>435</v>
      </c>
      <c r="R79" s="86"/>
      <c r="S79" s="55">
        <f>INDEX('NTM-B BOE(All)'!$B$10:$AO$84,MATCH($D79,'NTM-B BOE(All)'!$A$10:$A$84,0),MATCH(S$11,'NTM-B BOE(All)'!$B$9:$AO$9,0))</f>
        <v>435</v>
      </c>
      <c r="T79" s="86"/>
      <c r="U79" s="55">
        <f>INDEX('NTM-B BOE(All)'!$B$10:$AO$84,MATCH($D79,'NTM-B BOE(All)'!$A$10:$A$84,0),MATCH(U$11,'NTM-B BOE(All)'!$B$9:$AO$9,0))</f>
        <v>0</v>
      </c>
      <c r="V79" s="86"/>
      <c r="W79" s="55">
        <f>INDEX('NTM-B BOE(All)'!$B$10:$AO$84,MATCH($D79,'NTM-B BOE(All)'!$A$10:$A$84,0),MATCH(W$11,'NTM-B BOE(All)'!$B$9:$AO$9,0))</f>
        <v>0</v>
      </c>
      <c r="X79" s="86"/>
      <c r="Y79" s="55">
        <f>INDEX('NTM-B BOE(All)'!$B$10:$AO$84,MATCH($D79,'NTM-B BOE(All)'!$A$10:$A$84,0),MATCH(Y$11,'NTM-B BOE(All)'!$B$9:$AO$9,0))</f>
        <v>0</v>
      </c>
      <c r="Z79" s="86"/>
      <c r="AA79" s="55">
        <f>INDEX('NTM-B BOE(All)'!$B$10:$AO$84,MATCH($D79,'NTM-B BOE(All)'!$A$10:$A$84,0),MATCH(AA$11,'NTM-B BOE(All)'!$B$9:$AO$9,0))</f>
        <v>0</v>
      </c>
      <c r="AB79" s="86"/>
      <c r="AC79" s="55">
        <f>INDEX('NTM-B BOE(All)'!$B$10:$AO$84,MATCH($D79,'NTM-B BOE(All)'!$A$10:$A$84,0),MATCH(AC$11,'NTM-B BOE(All)'!$B$9:$AO$9,0))</f>
        <v>0</v>
      </c>
      <c r="AD79" s="86"/>
      <c r="AE79" s="55">
        <f>INDEX('NTM-B BOE(All)'!$B$10:$AO$84,MATCH($D79,'NTM-B BOE(All)'!$A$10:$A$84,0),MATCH(AE$11,'NTM-B BOE(All)'!$B$9:$AO$9,0))</f>
        <v>0</v>
      </c>
      <c r="AF79" s="86"/>
      <c r="AG79" s="55">
        <f>INDEX('NTM-B BOE(All)'!$B$10:$AO$84,MATCH($D79,'NTM-B BOE(All)'!$A$10:$A$84,0),MATCH(AG$11,'NTM-B BOE(All)'!$B$9:$AO$9,0))</f>
        <v>0</v>
      </c>
      <c r="AH79" s="86"/>
      <c r="AI79" s="55">
        <f>INDEX('NTM-B BOE(All)'!$B$10:$AO$84,MATCH($D79,'NTM-B BOE(All)'!$A$10:$A$84,0),MATCH(AI$11,'NTM-B BOE(All)'!$B$9:$AO$9,0))</f>
        <v>0</v>
      </c>
      <c r="AJ79" s="86"/>
      <c r="AK79" s="55">
        <f>INDEX('NTM-B BOE(All)'!$B$10:$AO$84,MATCH($D79,'NTM-B BOE(All)'!$A$10:$A$84,0),MATCH(AK$11,'NTM-B BOE(All)'!$B$9:$AO$9,0))</f>
        <v>0</v>
      </c>
      <c r="AL79" s="86"/>
      <c r="AM79" s="55">
        <f>INDEX('NTM-B BOE(All)'!$B$10:$AO$84,MATCH($D79,'NTM-B BOE(All)'!$A$10:$A$84,0),MATCH(AM$11,'NTM-B BOE(All)'!$B$9:$AO$9,0))</f>
        <v>0</v>
      </c>
      <c r="AN79" s="86"/>
      <c r="AO79" s="55">
        <f>INDEX('NTM-B BOE(All)'!$B$10:$AO$84,MATCH($D79,'NTM-B BOE(All)'!$A$10:$A$84,0),MATCH(AO$11,'NTM-B BOE(All)'!$B$9:$AO$9,0))</f>
        <v>0</v>
      </c>
      <c r="AP79" s="86"/>
      <c r="AQ79" s="55">
        <f>INDEX('NTM-B BOE(All)'!$B$10:$AO$84,MATCH($D79,'NTM-B BOE(All)'!$A$10:$A$84,0),MATCH(AQ$11,'NTM-B BOE(All)'!$B$9:$AO$9,0))</f>
        <v>0</v>
      </c>
      <c r="AR79" s="86"/>
      <c r="AS79" s="55">
        <f>INDEX('NTM-B BOE(All)'!$B$10:$AO$84,MATCH($D79,'NTM-B BOE(All)'!$A$10:$A$84,0),MATCH(AS$11,'NTM-B BOE(All)'!$B$9:$AO$9,0))</f>
        <v>0</v>
      </c>
      <c r="AT79" s="86"/>
      <c r="AU79" s="55">
        <f>INDEX('NTM-B BOE(All)'!$B$10:$AO$84,MATCH($D79,'NTM-B BOE(All)'!$A$10:$A$84,0),MATCH(AU$11,'NTM-B BOE(All)'!$B$9:$AO$9,0))</f>
        <v>0</v>
      </c>
      <c r="AV79" s="86"/>
      <c r="AW79" s="55">
        <f>INDEX('NTM-B BOE(All)'!$B$10:$AO$84,MATCH($D79,'NTM-B BOE(All)'!$A$10:$A$84,0),MATCH(AW$11,'NTM-B BOE(All)'!$B$9:$AO$9,0))</f>
        <v>0</v>
      </c>
      <c r="AX79" s="86"/>
      <c r="AY79" s="55">
        <f>INDEX('NTM-B BOE(All)'!$B$10:$AO$84,MATCH($D79,'NTM-B BOE(All)'!$A$10:$A$84,0),MATCH(AY$11,'NTM-B BOE(All)'!$B$9:$AO$9,0))</f>
        <v>0</v>
      </c>
      <c r="AZ79" s="86"/>
      <c r="BA79" s="55">
        <f>INDEX('NTM-B BOE(All)'!$B$10:$AO$84,MATCH($D79,'NTM-B BOE(All)'!$A$10:$A$84,0),MATCH(BA$11,'NTM-B BOE(All)'!$B$9:$AO$9,0))</f>
        <v>0</v>
      </c>
      <c r="BB79" s="86"/>
      <c r="BC79" s="55">
        <f>INDEX('NTM-B BOE(All)'!$B$10:$AO$84,MATCH($D79,'NTM-B BOE(All)'!$A$10:$A$84,0),MATCH(BC$11,'NTM-B BOE(All)'!$B$9:$AO$9,0))</f>
        <v>0</v>
      </c>
      <c r="BD79" s="86"/>
      <c r="BE79" s="55">
        <f>INDEX('NTM-B BOE(All)'!$B$10:$AO$84,MATCH($D79,'NTM-B BOE(All)'!$A$10:$A$84,0),MATCH(BE$11,'NTM-B BOE(All)'!$B$9:$AO$9,0))</f>
        <v>0</v>
      </c>
      <c r="BF79" s="86"/>
      <c r="BG79" s="55">
        <f>INDEX('NTM-B BOE(All)'!$B$10:$AO$84,MATCH($D79,'NTM-B BOE(All)'!$A$10:$A$84,0),MATCH(BG$11,'NTM-B BOE(All)'!$B$9:$AO$9,0))</f>
        <v>0</v>
      </c>
      <c r="BH79" s="86"/>
      <c r="BI79" s="55">
        <f>INDEX('NTM-B BOE(All)'!$B$10:$AO$84,MATCH($D79,'NTM-B BOE(All)'!$A$10:$A$84,0),MATCH(BI$11,'NTM-B BOE(All)'!$B$9:$AO$9,0))</f>
        <v>0</v>
      </c>
      <c r="BJ79" s="86"/>
      <c r="BK79" s="55">
        <f>INDEX('NTM-B BOE(All)'!$B$10:$AO$84,MATCH($D79,'NTM-B BOE(All)'!$A$10:$A$84,0),MATCH(BK$11,'NTM-B BOE(All)'!$B$9:$AO$9,0))</f>
        <v>0</v>
      </c>
      <c r="BL79" s="86"/>
      <c r="BM79" s="55">
        <f>INDEX('NTM-B BOE(All)'!$B$10:$AO$84,MATCH($D79,'NTM-B BOE(All)'!$A$10:$A$84,0),MATCH(BM$11,'NTM-B BOE(All)'!$B$9:$AO$9,0))</f>
        <v>0</v>
      </c>
      <c r="BN79" s="86"/>
      <c r="BO79" s="55">
        <f>INDEX('NTM-B BOE(All)'!$B$10:$AO$84,MATCH($D79,'NTM-B BOE(All)'!$A$10:$A$84,0),MATCH(BO$11,'NTM-B BOE(All)'!$B$9:$AO$9,0))</f>
        <v>0</v>
      </c>
      <c r="BP79" s="86"/>
      <c r="BQ79" s="55">
        <f>INDEX('NTM-B BOE(All)'!$B$10:$AO$84,MATCH($D79,'NTM-B BOE(All)'!$A$10:$A$84,0),MATCH(BQ$11,'NTM-B BOE(All)'!$B$9:$AO$9,0))</f>
        <v>0</v>
      </c>
      <c r="BR79" s="86"/>
      <c r="BS79" s="55">
        <f>INDEX('NTM-B BOE(All)'!$B$10:$AO$84,MATCH($D79,'NTM-B BOE(All)'!$A$10:$A$84,0),MATCH(BS$11,'NTM-B BOE(All)'!$B$9:$AO$9,0))</f>
        <v>0</v>
      </c>
      <c r="BT79" s="86"/>
      <c r="BU79" s="55">
        <f>INDEX('NTM-B BOE(All)'!$B$10:$AO$84,MATCH($D79,'NTM-B BOE(All)'!$A$10:$A$84,0),MATCH(BU$11,'NTM-B BOE(All)'!$B$9:$AO$9,0))</f>
        <v>0</v>
      </c>
      <c r="BV79" s="86"/>
      <c r="BW79" s="55">
        <f>INDEX('NTM-B BOE(All)'!$B$10:$AO$84,MATCH($D79,'NTM-B BOE(All)'!$A$10:$A$84,0),MATCH(BW$11,'NTM-B BOE(All)'!$B$9:$AO$9,0))</f>
        <v>0</v>
      </c>
      <c r="BX79" s="86"/>
      <c r="BY79" s="55">
        <f>INDEX('NTM-B BOE(All)'!$B$10:$AO$84,MATCH($D79,'NTM-B BOE(All)'!$A$10:$A$84,0),MATCH(BY$11,'NTM-B BOE(All)'!$B$9:$AO$9,0))</f>
        <v>0</v>
      </c>
      <c r="BZ79" s="86"/>
      <c r="CA79" s="55">
        <f>INDEX('NTM-B BOE(All)'!$B$10:$AO$84,MATCH($D79,'NTM-B BOE(All)'!$A$10:$A$84,0),MATCH(CA$11,'NTM-B BOE(All)'!$B$9:$AO$9,0))</f>
        <v>0</v>
      </c>
      <c r="CB79" s="86"/>
      <c r="CC79" s="55">
        <f>INDEX('NTM-B BOE(All)'!$B$10:$AO$84,MATCH($D79,'NTM-B BOE(All)'!$A$10:$A$84,0),MATCH(CC$11,'NTM-B BOE(All)'!$B$9:$AO$9,0))</f>
        <v>0</v>
      </c>
      <c r="CD79" s="86"/>
      <c r="CE79" s="55">
        <f>INDEX('NTM-B BOE(All)'!$B$10:$AO$84,MATCH($D79,'NTM-B BOE(All)'!$A$10:$A$84,0),MATCH(CE$11,'NTM-B BOE(All)'!$B$9:$AO$9,0))</f>
        <v>435</v>
      </c>
      <c r="CG79" s="41" t="str">
        <f t="shared" si="87"/>
        <v>1</v>
      </c>
    </row>
    <row r="80" spans="4:85">
      <c r="D80" s="1">
        <f>D79+1</f>
        <v>41</v>
      </c>
      <c r="E80" s="97" t="str">
        <f>VLOOKUP(D80,'NTM-B BOE(All)'!$A$19:$B$84,2,FALSE)</f>
        <v>Cell Phone</v>
      </c>
      <c r="F80" s="99">
        <f>VLOOKUP(D80,'NTM-B BOE(All)'!$A$19:$C$84,3,FALSE)</f>
        <v>400</v>
      </c>
      <c r="G80" s="1"/>
      <c r="H80" s="1"/>
      <c r="I80" s="1"/>
      <c r="J80" s="1"/>
      <c r="K80" s="1"/>
      <c r="L80" s="1"/>
      <c r="M80" s="53"/>
      <c r="N80" s="86"/>
      <c r="O80" s="55">
        <f t="shared" si="85"/>
        <v>1600</v>
      </c>
      <c r="P80" s="86"/>
      <c r="Q80" s="55">
        <f>INDEX('NTM-B BOE(All)'!$B$10:$AO$84,MATCH($D80,'NTM-B BOE(All)'!$A$10:$A$84,0),MATCH(Q$11,'NTM-B BOE(All)'!$B$9:$AO$9,0))</f>
        <v>400</v>
      </c>
      <c r="R80" s="86"/>
      <c r="S80" s="55">
        <f>INDEX('NTM-B BOE(All)'!$B$10:$AO$84,MATCH($D80,'NTM-B BOE(All)'!$A$10:$A$84,0),MATCH(S$11,'NTM-B BOE(All)'!$B$9:$AO$9,0))</f>
        <v>400</v>
      </c>
      <c r="T80" s="86"/>
      <c r="U80" s="55">
        <f>INDEX('NTM-B BOE(All)'!$B$10:$AO$84,MATCH($D80,'NTM-B BOE(All)'!$A$10:$A$84,0),MATCH(U$11,'NTM-B BOE(All)'!$B$9:$AO$9,0))</f>
        <v>0</v>
      </c>
      <c r="V80" s="86"/>
      <c r="W80" s="55">
        <f>INDEX('NTM-B BOE(All)'!$B$10:$AO$84,MATCH($D80,'NTM-B BOE(All)'!$A$10:$A$84,0),MATCH(W$11,'NTM-B BOE(All)'!$B$9:$AO$9,0))</f>
        <v>0</v>
      </c>
      <c r="X80" s="86"/>
      <c r="Y80" s="55">
        <f>INDEX('NTM-B BOE(All)'!$B$10:$AO$84,MATCH($D80,'NTM-B BOE(All)'!$A$10:$A$84,0),MATCH(Y$11,'NTM-B BOE(All)'!$B$9:$AO$9,0))</f>
        <v>0</v>
      </c>
      <c r="Z80" s="86"/>
      <c r="AA80" s="55">
        <f>INDEX('NTM-B BOE(All)'!$B$10:$AO$84,MATCH($D80,'NTM-B BOE(All)'!$A$10:$A$84,0),MATCH(AA$11,'NTM-B BOE(All)'!$B$9:$AO$9,0))</f>
        <v>0</v>
      </c>
      <c r="AB80" s="86"/>
      <c r="AC80" s="55">
        <f>INDEX('NTM-B BOE(All)'!$B$10:$AO$84,MATCH($D80,'NTM-B BOE(All)'!$A$10:$A$84,0),MATCH(AC$11,'NTM-B BOE(All)'!$B$9:$AO$9,0))</f>
        <v>0</v>
      </c>
      <c r="AD80" s="86"/>
      <c r="AE80" s="55">
        <f>INDEX('NTM-B BOE(All)'!$B$10:$AO$84,MATCH($D80,'NTM-B BOE(All)'!$A$10:$A$84,0),MATCH(AE$11,'NTM-B BOE(All)'!$B$9:$AO$9,0))</f>
        <v>0</v>
      </c>
      <c r="AF80" s="86"/>
      <c r="AG80" s="55">
        <f>INDEX('NTM-B BOE(All)'!$B$10:$AO$84,MATCH($D80,'NTM-B BOE(All)'!$A$10:$A$84,0),MATCH(AG$11,'NTM-B BOE(All)'!$B$9:$AO$9,0))</f>
        <v>0</v>
      </c>
      <c r="AH80" s="86"/>
      <c r="AI80" s="55">
        <f>INDEX('NTM-B BOE(All)'!$B$10:$AO$84,MATCH($D80,'NTM-B BOE(All)'!$A$10:$A$84,0),MATCH(AI$11,'NTM-B BOE(All)'!$B$9:$AO$9,0))</f>
        <v>0</v>
      </c>
      <c r="AJ80" s="86"/>
      <c r="AK80" s="55">
        <f>INDEX('NTM-B BOE(All)'!$B$10:$AO$84,MATCH($D80,'NTM-B BOE(All)'!$A$10:$A$84,0),MATCH(AK$11,'NTM-B BOE(All)'!$B$9:$AO$9,0))</f>
        <v>0</v>
      </c>
      <c r="AL80" s="86"/>
      <c r="AM80" s="55">
        <f>INDEX('NTM-B BOE(All)'!$B$10:$AO$84,MATCH($D80,'NTM-B BOE(All)'!$A$10:$A$84,0),MATCH(AM$11,'NTM-B BOE(All)'!$B$9:$AO$9,0))</f>
        <v>0</v>
      </c>
      <c r="AN80" s="86"/>
      <c r="AO80" s="55">
        <f>INDEX('NTM-B BOE(All)'!$B$10:$AO$84,MATCH($D80,'NTM-B BOE(All)'!$A$10:$A$84,0),MATCH(AO$11,'NTM-B BOE(All)'!$B$9:$AO$9,0))</f>
        <v>0</v>
      </c>
      <c r="AP80" s="86"/>
      <c r="AQ80" s="55">
        <f>INDEX('NTM-B BOE(All)'!$B$10:$AO$84,MATCH($D80,'NTM-B BOE(All)'!$A$10:$A$84,0),MATCH(AQ$11,'NTM-B BOE(All)'!$B$9:$AO$9,0))</f>
        <v>0</v>
      </c>
      <c r="AR80" s="86"/>
      <c r="AS80" s="55">
        <f>INDEX('NTM-B BOE(All)'!$B$10:$AO$84,MATCH($D80,'NTM-B BOE(All)'!$A$10:$A$84,0),MATCH(AS$11,'NTM-B BOE(All)'!$B$9:$AO$9,0))</f>
        <v>0</v>
      </c>
      <c r="AT80" s="86"/>
      <c r="AU80" s="55">
        <f>INDEX('NTM-B BOE(All)'!$B$10:$AO$84,MATCH($D80,'NTM-B BOE(All)'!$A$10:$A$84,0),MATCH(AU$11,'NTM-B BOE(All)'!$B$9:$AO$9,0))</f>
        <v>0</v>
      </c>
      <c r="AV80" s="86"/>
      <c r="AW80" s="55">
        <f>INDEX('NTM-B BOE(All)'!$B$10:$AO$84,MATCH($D80,'NTM-B BOE(All)'!$A$10:$A$84,0),MATCH(AW$11,'NTM-B BOE(All)'!$B$9:$AO$9,0))</f>
        <v>0</v>
      </c>
      <c r="AX80" s="86"/>
      <c r="AY80" s="55">
        <f>INDEX('NTM-B BOE(All)'!$B$10:$AO$84,MATCH($D80,'NTM-B BOE(All)'!$A$10:$A$84,0),MATCH(AY$11,'NTM-B BOE(All)'!$B$9:$AO$9,0))</f>
        <v>0</v>
      </c>
      <c r="AZ80" s="86"/>
      <c r="BA80" s="55">
        <f>INDEX('NTM-B BOE(All)'!$B$10:$AO$84,MATCH($D80,'NTM-B BOE(All)'!$A$10:$A$84,0),MATCH(BA$11,'NTM-B BOE(All)'!$B$9:$AO$9,0))</f>
        <v>0</v>
      </c>
      <c r="BB80" s="86"/>
      <c r="BC80" s="55">
        <f>INDEX('NTM-B BOE(All)'!$B$10:$AO$84,MATCH($D80,'NTM-B BOE(All)'!$A$10:$A$84,0),MATCH(BC$11,'NTM-B BOE(All)'!$B$9:$AO$9,0))</f>
        <v>0</v>
      </c>
      <c r="BD80" s="86"/>
      <c r="BE80" s="55">
        <f>INDEX('NTM-B BOE(All)'!$B$10:$AO$84,MATCH($D80,'NTM-B BOE(All)'!$A$10:$A$84,0),MATCH(BE$11,'NTM-B BOE(All)'!$B$9:$AO$9,0))</f>
        <v>0</v>
      </c>
      <c r="BF80" s="86"/>
      <c r="BG80" s="55">
        <f>INDEX('NTM-B BOE(All)'!$B$10:$AO$84,MATCH($D80,'NTM-B BOE(All)'!$A$10:$A$84,0),MATCH(BG$11,'NTM-B BOE(All)'!$B$9:$AO$9,0))</f>
        <v>0</v>
      </c>
      <c r="BH80" s="86"/>
      <c r="BI80" s="55">
        <f>INDEX('NTM-B BOE(All)'!$B$10:$AO$84,MATCH($D80,'NTM-B BOE(All)'!$A$10:$A$84,0),MATCH(BI$11,'NTM-B BOE(All)'!$B$9:$AO$9,0))</f>
        <v>0</v>
      </c>
      <c r="BJ80" s="86"/>
      <c r="BK80" s="55">
        <f>INDEX('NTM-B BOE(All)'!$B$10:$AO$84,MATCH($D80,'NTM-B BOE(All)'!$A$10:$A$84,0),MATCH(BK$11,'NTM-B BOE(All)'!$B$9:$AO$9,0))</f>
        <v>0</v>
      </c>
      <c r="BL80" s="86"/>
      <c r="BM80" s="55">
        <f>INDEX('NTM-B BOE(All)'!$B$10:$AO$84,MATCH($D80,'NTM-B BOE(All)'!$A$10:$A$84,0),MATCH(BM$11,'NTM-B BOE(All)'!$B$9:$AO$9,0))</f>
        <v>0</v>
      </c>
      <c r="BN80" s="86"/>
      <c r="BO80" s="55">
        <f>INDEX('NTM-B BOE(All)'!$B$10:$AO$84,MATCH($D80,'NTM-B BOE(All)'!$A$10:$A$84,0),MATCH(BO$11,'NTM-B BOE(All)'!$B$9:$AO$9,0))</f>
        <v>0</v>
      </c>
      <c r="BP80" s="86"/>
      <c r="BQ80" s="55">
        <f>INDEX('NTM-B BOE(All)'!$B$10:$AO$84,MATCH($D80,'NTM-B BOE(All)'!$A$10:$A$84,0),MATCH(BQ$11,'NTM-B BOE(All)'!$B$9:$AO$9,0))</f>
        <v>0</v>
      </c>
      <c r="BR80" s="86"/>
      <c r="BS80" s="55">
        <f>INDEX('NTM-B BOE(All)'!$B$10:$AO$84,MATCH($D80,'NTM-B BOE(All)'!$A$10:$A$84,0),MATCH(BS$11,'NTM-B BOE(All)'!$B$9:$AO$9,0))</f>
        <v>0</v>
      </c>
      <c r="BT80" s="86"/>
      <c r="BU80" s="55">
        <f>INDEX('NTM-B BOE(All)'!$B$10:$AO$84,MATCH($D80,'NTM-B BOE(All)'!$A$10:$A$84,0),MATCH(BU$11,'NTM-B BOE(All)'!$B$9:$AO$9,0))</f>
        <v>0</v>
      </c>
      <c r="BV80" s="86"/>
      <c r="BW80" s="55">
        <f>INDEX('NTM-B BOE(All)'!$B$10:$AO$84,MATCH($D80,'NTM-B BOE(All)'!$A$10:$A$84,0),MATCH(BW$11,'NTM-B BOE(All)'!$B$9:$AO$9,0))</f>
        <v>0</v>
      </c>
      <c r="BX80" s="86"/>
      <c r="BY80" s="55">
        <f>INDEX('NTM-B BOE(All)'!$B$10:$AO$84,MATCH($D80,'NTM-B BOE(All)'!$A$10:$A$84,0),MATCH(BY$11,'NTM-B BOE(All)'!$B$9:$AO$9,0))</f>
        <v>0</v>
      </c>
      <c r="BZ80" s="86"/>
      <c r="CA80" s="55">
        <f>INDEX('NTM-B BOE(All)'!$B$10:$AO$84,MATCH($D80,'NTM-B BOE(All)'!$A$10:$A$84,0),MATCH(CA$11,'NTM-B BOE(All)'!$B$9:$AO$9,0))</f>
        <v>0</v>
      </c>
      <c r="CB80" s="86"/>
      <c r="CC80" s="55">
        <f>INDEX('NTM-B BOE(All)'!$B$10:$AO$84,MATCH($D80,'NTM-B BOE(All)'!$A$10:$A$84,0),MATCH(CC$11,'NTM-B BOE(All)'!$B$9:$AO$9,0))</f>
        <v>400</v>
      </c>
      <c r="CD80" s="86"/>
      <c r="CE80" s="55">
        <f>INDEX('NTM-B BOE(All)'!$B$10:$AO$84,MATCH($D80,'NTM-B BOE(All)'!$A$10:$A$84,0),MATCH(CE$11,'NTM-B BOE(All)'!$B$9:$AO$9,0))</f>
        <v>400</v>
      </c>
      <c r="CG80" s="41" t="str">
        <f t="shared" si="87"/>
        <v>1</v>
      </c>
    </row>
    <row r="81" spans="1:85" s="61" customFormat="1">
      <c r="A81" s="1"/>
      <c r="B81" s="1"/>
      <c r="C81" s="1"/>
      <c r="D81" s="1">
        <f>D80+1</f>
        <v>42</v>
      </c>
      <c r="E81" s="100" t="str">
        <f>VLOOKUP(D81,'NTM-B BOE(All)'!$A$19:$B$84,2,FALSE)</f>
        <v xml:space="preserve">Travel </v>
      </c>
      <c r="F81" s="101">
        <f>VLOOKUP(D81,'NTM-B BOE(All)'!$A$19:$C$84,3,FALSE)</f>
        <v>29205.75</v>
      </c>
      <c r="M81" s="102"/>
      <c r="N81" s="89"/>
      <c r="O81" s="71">
        <f t="shared" si="85"/>
        <v>61185.75</v>
      </c>
      <c r="P81" s="89"/>
      <c r="Q81" s="71">
        <f>INDEX('NTM-B BOE(All)'!$B$10:$AO$84,MATCH($D81,'NTM-B BOE(All)'!$A$10:$A$84,0),MATCH(Q$11,'NTM-B BOE(All)'!$B$9:$AO$9,0))</f>
        <v>29205.75</v>
      </c>
      <c r="R81" s="89"/>
      <c r="S81" s="71">
        <f>INDEX('NTM-B BOE(All)'!$B$10:$AO$84,MATCH($D81,'NTM-B BOE(All)'!$A$10:$A$84,0),MATCH(S$11,'NTM-B BOE(All)'!$B$9:$AO$9,0))</f>
        <v>0</v>
      </c>
      <c r="T81" s="89"/>
      <c r="U81" s="71">
        <f>INDEX('NTM-B BOE(All)'!$B$10:$AO$84,MATCH($D81,'NTM-B BOE(All)'!$A$10:$A$84,0),MATCH(U$11,'NTM-B BOE(All)'!$B$9:$AO$9,0))</f>
        <v>0</v>
      </c>
      <c r="V81" s="89"/>
      <c r="W81" s="71">
        <f>INDEX('NTM-B BOE(All)'!$B$10:$AO$84,MATCH($D81,'NTM-B BOE(All)'!$A$10:$A$84,0),MATCH(W$11,'NTM-B BOE(All)'!$B$9:$AO$9,0))</f>
        <v>0</v>
      </c>
      <c r="X81" s="89"/>
      <c r="Y81" s="71">
        <f>INDEX('NTM-B BOE(All)'!$B$10:$AO$84,MATCH($D81,'NTM-B BOE(All)'!$A$10:$A$84,0),MATCH(Y$11,'NTM-B BOE(All)'!$B$9:$AO$9,0))</f>
        <v>0</v>
      </c>
      <c r="Z81" s="89"/>
      <c r="AA81" s="71">
        <f>INDEX('NTM-B BOE(All)'!$B$10:$AO$84,MATCH($D81,'NTM-B BOE(All)'!$A$10:$A$84,0),MATCH(AA$11,'NTM-B BOE(All)'!$B$9:$AO$9,0))</f>
        <v>0</v>
      </c>
      <c r="AB81" s="89"/>
      <c r="AC81" s="71">
        <f>INDEX('NTM-B BOE(All)'!$B$10:$AO$84,MATCH($D81,'NTM-B BOE(All)'!$A$10:$A$84,0),MATCH(AC$11,'NTM-B BOE(All)'!$B$9:$AO$9,0))</f>
        <v>0</v>
      </c>
      <c r="AD81" s="89"/>
      <c r="AE81" s="71">
        <f>INDEX('NTM-B BOE(All)'!$B$10:$AO$84,MATCH($D81,'NTM-B BOE(All)'!$A$10:$A$84,0),MATCH(AE$11,'NTM-B BOE(All)'!$B$9:$AO$9,0))</f>
        <v>0</v>
      </c>
      <c r="AF81" s="89"/>
      <c r="AG81" s="71">
        <f>INDEX('NTM-B BOE(All)'!$B$10:$AO$84,MATCH($D81,'NTM-B BOE(All)'!$A$10:$A$84,0),MATCH(AG$11,'NTM-B BOE(All)'!$B$9:$AO$9,0))</f>
        <v>0</v>
      </c>
      <c r="AH81" s="89"/>
      <c r="AI81" s="71">
        <f>INDEX('NTM-B BOE(All)'!$B$10:$AO$84,MATCH($D81,'NTM-B BOE(All)'!$A$10:$A$84,0),MATCH(AI$11,'NTM-B BOE(All)'!$B$9:$AO$9,0))</f>
        <v>0</v>
      </c>
      <c r="AJ81" s="89"/>
      <c r="AK81" s="71">
        <f>INDEX('NTM-B BOE(All)'!$B$10:$AO$84,MATCH($D81,'NTM-B BOE(All)'!$A$10:$A$84,0),MATCH(AK$11,'NTM-B BOE(All)'!$B$9:$AO$9,0))</f>
        <v>0</v>
      </c>
      <c r="AL81" s="89"/>
      <c r="AM81" s="71">
        <f>INDEX('NTM-B BOE(All)'!$B$10:$AO$84,MATCH($D81,'NTM-B BOE(All)'!$A$10:$A$84,0),MATCH(AM$11,'NTM-B BOE(All)'!$B$9:$AO$9,0))</f>
        <v>0</v>
      </c>
      <c r="AN81" s="89"/>
      <c r="AO81" s="71">
        <f>INDEX('NTM-B BOE(All)'!$B$10:$AO$84,MATCH($D81,'NTM-B BOE(All)'!$A$10:$A$84,0),MATCH(AO$11,'NTM-B BOE(All)'!$B$9:$AO$9,0))</f>
        <v>0</v>
      </c>
      <c r="AP81" s="89"/>
      <c r="AQ81" s="71">
        <f>INDEX('NTM-B BOE(All)'!$B$10:$AO$84,MATCH($D81,'NTM-B BOE(All)'!$A$10:$A$84,0),MATCH(AQ$11,'NTM-B BOE(All)'!$B$9:$AO$9,0))</f>
        <v>0</v>
      </c>
      <c r="AR81" s="89"/>
      <c r="AS81" s="71">
        <f>INDEX('NTM-B BOE(All)'!$B$10:$AO$84,MATCH($D81,'NTM-B BOE(All)'!$A$10:$A$84,0),MATCH(AS$11,'NTM-B BOE(All)'!$B$9:$AO$9,0))</f>
        <v>0</v>
      </c>
      <c r="AT81" s="89"/>
      <c r="AU81" s="71">
        <f>INDEX('NTM-B BOE(All)'!$B$10:$AO$84,MATCH($D81,'NTM-B BOE(All)'!$A$10:$A$84,0),MATCH(AU$11,'NTM-B BOE(All)'!$B$9:$AO$9,0))</f>
        <v>0</v>
      </c>
      <c r="AV81" s="89"/>
      <c r="AW81" s="71">
        <f>INDEX('NTM-B BOE(All)'!$B$10:$AO$84,MATCH($D81,'NTM-B BOE(All)'!$A$10:$A$84,0),MATCH(AW$11,'NTM-B BOE(All)'!$B$9:$AO$9,0))</f>
        <v>0</v>
      </c>
      <c r="AX81" s="89"/>
      <c r="AY81" s="71">
        <f>INDEX('NTM-B BOE(All)'!$B$10:$AO$84,MATCH($D81,'NTM-B BOE(All)'!$A$10:$A$84,0),MATCH(AY$11,'NTM-B BOE(All)'!$B$9:$AO$9,0))</f>
        <v>0</v>
      </c>
      <c r="AZ81" s="89"/>
      <c r="BA81" s="71">
        <f>INDEX('NTM-B BOE(All)'!$B$10:$AO$84,MATCH($D81,'NTM-B BOE(All)'!$A$10:$A$84,0),MATCH(BA$11,'NTM-B BOE(All)'!$B$9:$AO$9,0))</f>
        <v>0</v>
      </c>
      <c r="BB81" s="89"/>
      <c r="BC81" s="71">
        <f>INDEX('NTM-B BOE(All)'!$B$10:$AO$84,MATCH($D81,'NTM-B BOE(All)'!$A$10:$A$84,0),MATCH(BC$11,'NTM-B BOE(All)'!$B$9:$AO$9,0))</f>
        <v>0</v>
      </c>
      <c r="BD81" s="89"/>
      <c r="BE81" s="71">
        <f>INDEX('NTM-B BOE(All)'!$B$10:$AO$84,MATCH($D81,'NTM-B BOE(All)'!$A$10:$A$84,0),MATCH(BE$11,'NTM-B BOE(All)'!$B$9:$AO$9,0))</f>
        <v>0</v>
      </c>
      <c r="BF81" s="89"/>
      <c r="BG81" s="71">
        <f>INDEX('NTM-B BOE(All)'!$B$10:$AO$84,MATCH($D81,'NTM-B BOE(All)'!$A$10:$A$84,0),MATCH(BG$11,'NTM-B BOE(All)'!$B$9:$AO$9,0))</f>
        <v>0</v>
      </c>
      <c r="BH81" s="89"/>
      <c r="BI81" s="71">
        <f>INDEX('NTM-B BOE(All)'!$B$10:$AO$84,MATCH($D81,'NTM-B BOE(All)'!$A$10:$A$84,0),MATCH(BI$11,'NTM-B BOE(All)'!$B$9:$AO$9,0))</f>
        <v>0</v>
      </c>
      <c r="BJ81" s="89"/>
      <c r="BK81" s="71">
        <f>INDEX('NTM-B BOE(All)'!$B$10:$AO$84,MATCH($D81,'NTM-B BOE(All)'!$A$10:$A$84,0),MATCH(BK$11,'NTM-B BOE(All)'!$B$9:$AO$9,0))</f>
        <v>0</v>
      </c>
      <c r="BL81" s="89"/>
      <c r="BM81" s="71">
        <f>INDEX('NTM-B BOE(All)'!$B$10:$AO$84,MATCH($D81,'NTM-B BOE(All)'!$A$10:$A$84,0),MATCH(BM$11,'NTM-B BOE(All)'!$B$9:$AO$9,0))</f>
        <v>0</v>
      </c>
      <c r="BN81" s="89"/>
      <c r="BO81" s="71">
        <f>INDEX('NTM-B BOE(All)'!$B$10:$AO$84,MATCH($D81,'NTM-B BOE(All)'!$A$10:$A$84,0),MATCH(BO$11,'NTM-B BOE(All)'!$B$9:$AO$9,0))</f>
        <v>0</v>
      </c>
      <c r="BP81" s="89"/>
      <c r="BQ81" s="71">
        <f>INDEX('NTM-B BOE(All)'!$B$10:$AO$84,MATCH($D81,'NTM-B BOE(All)'!$A$10:$A$84,0),MATCH(BQ$11,'NTM-B BOE(All)'!$B$9:$AO$9,0))</f>
        <v>0</v>
      </c>
      <c r="BR81" s="89"/>
      <c r="BS81" s="71">
        <f>INDEX('NTM-B BOE(All)'!$B$10:$AO$84,MATCH($D81,'NTM-B BOE(All)'!$A$10:$A$84,0),MATCH(BS$11,'NTM-B BOE(All)'!$B$9:$AO$9,0))</f>
        <v>0</v>
      </c>
      <c r="BT81" s="89"/>
      <c r="BU81" s="71">
        <f>INDEX('NTM-B BOE(All)'!$B$10:$AO$84,MATCH($D81,'NTM-B BOE(All)'!$A$10:$A$84,0),MATCH(BU$11,'NTM-B BOE(All)'!$B$9:$AO$9,0))</f>
        <v>0</v>
      </c>
      <c r="BV81" s="89"/>
      <c r="BW81" s="71">
        <f>INDEX('NTM-B BOE(All)'!$B$10:$AO$84,MATCH($D81,'NTM-B BOE(All)'!$A$10:$A$84,0),MATCH(BW$11,'NTM-B BOE(All)'!$B$9:$AO$9,0))</f>
        <v>0</v>
      </c>
      <c r="BX81" s="89"/>
      <c r="BY81" s="71">
        <f>INDEX('NTM-B BOE(All)'!$B$10:$AO$84,MATCH($D81,'NTM-B BOE(All)'!$A$10:$A$84,0),MATCH(BY$11,'NTM-B BOE(All)'!$B$9:$AO$9,0))</f>
        <v>0</v>
      </c>
      <c r="BZ81" s="89"/>
      <c r="CA81" s="71">
        <f>INDEX('NTM-B BOE(All)'!$B$10:$AO$84,MATCH($D81,'NTM-B BOE(All)'!$A$10:$A$84,0),MATCH(CA$11,'NTM-B BOE(All)'!$B$9:$AO$9,0))</f>
        <v>0</v>
      </c>
      <c r="CB81" s="89"/>
      <c r="CC81" s="71">
        <f>INDEX('NTM-B BOE(All)'!$B$10:$AO$84,MATCH($D81,'NTM-B BOE(All)'!$A$10:$A$84,0),MATCH(CC$11,'NTM-B BOE(All)'!$B$9:$AO$9,0))</f>
        <v>15990</v>
      </c>
      <c r="CD81" s="89"/>
      <c r="CE81" s="71">
        <f>INDEX('NTM-B BOE(All)'!$B$10:$AO$84,MATCH($D81,'NTM-B BOE(All)'!$A$10:$A$84,0),MATCH(CE$11,'NTM-B BOE(All)'!$B$9:$AO$9,0))</f>
        <v>15990</v>
      </c>
      <c r="CG81" s="72" t="str">
        <f t="shared" si="87"/>
        <v>1</v>
      </c>
    </row>
    <row r="82" spans="1:85">
      <c r="E82" s="73" t="s">
        <v>45</v>
      </c>
      <c r="F82" s="1"/>
      <c r="G82" s="1"/>
      <c r="H82" s="1"/>
      <c r="I82" s="1"/>
      <c r="J82" s="1"/>
      <c r="K82" s="1"/>
      <c r="L82" s="1"/>
      <c r="M82" s="53"/>
      <c r="N82" s="86"/>
      <c r="O82" s="55">
        <f>SUBTOTAL(9,O67:O81)</f>
        <v>323545.21400000004</v>
      </c>
      <c r="P82" s="86"/>
      <c r="Q82" s="55">
        <f>SUBTOTAL(9,Q67:Q81)</f>
        <v>146125.33240000001</v>
      </c>
      <c r="R82" s="86"/>
      <c r="S82" s="55">
        <f>SUBTOTAL(9,S67:S81)</f>
        <v>32219.582399999999</v>
      </c>
      <c r="T82" s="86"/>
      <c r="U82" s="55">
        <f>SUBTOTAL(9,U67:U81)</f>
        <v>3825.654</v>
      </c>
      <c r="V82" s="86"/>
      <c r="W82" s="55">
        <f>SUBTOTAL(9,W67:W81)</f>
        <v>5088.7727999999997</v>
      </c>
      <c r="X82" s="86"/>
      <c r="Y82" s="55">
        <f>SUBTOTAL(9,Y67:Y81)</f>
        <v>6351.8915999999999</v>
      </c>
      <c r="Z82" s="86"/>
      <c r="AA82" s="55">
        <f>SUBTOTAL(9,AA67:AA81)</f>
        <v>5088.7727999999997</v>
      </c>
      <c r="AB82" s="86"/>
      <c r="AC82" s="55">
        <f>SUBTOTAL(9,AC67:AC81)</f>
        <v>6351.8915999999999</v>
      </c>
      <c r="AD82" s="86"/>
      <c r="AE82" s="55">
        <f>SUBTOTAL(9,AE67:AE81)</f>
        <v>10324.6968</v>
      </c>
      <c r="AF82" s="86"/>
      <c r="AG82" s="55">
        <f>SUBTOTAL(9,AG67:AG81)</f>
        <v>1263.1188</v>
      </c>
      <c r="AH82" s="86"/>
      <c r="AI82" s="55">
        <f>SUBTOTAL(9,AI67:AI81)</f>
        <v>1282.4304</v>
      </c>
      <c r="AJ82" s="86"/>
      <c r="AK82" s="55">
        <f>SUBTOTAL(9,AK67:AK81)</f>
        <v>2545.5491999999999</v>
      </c>
      <c r="AL82" s="86"/>
      <c r="AM82" s="55">
        <f>SUBTOTAL(9,AM67:AM81)</f>
        <v>640.05240000000003</v>
      </c>
      <c r="AN82" s="86"/>
      <c r="AO82" s="55">
        <f>SUBTOTAL(9,AO67:AO81)</f>
        <v>2526.7392</v>
      </c>
      <c r="AP82" s="86"/>
      <c r="AQ82" s="55">
        <f>SUBTOTAL(9,AQ67:AQ81)</f>
        <v>1280.1048000000001</v>
      </c>
      <c r="AR82" s="86"/>
      <c r="AS82" s="55">
        <f>SUBTOTAL(9,AS67:AS81)</f>
        <v>1920.18</v>
      </c>
      <c r="AT82" s="86"/>
      <c r="AU82" s="55">
        <f>SUBTOTAL(9,AU67:AU81)</f>
        <v>2526.2375999999999</v>
      </c>
      <c r="AV82" s="86"/>
      <c r="AW82" s="55">
        <f>SUBTOTAL(9,AW67:AW81)</f>
        <v>6315.8447999999999</v>
      </c>
      <c r="AX82" s="86"/>
      <c r="AY82" s="55">
        <f>SUBTOTAL(9,AY67:AY81)</f>
        <v>8842.0823999999993</v>
      </c>
      <c r="AZ82" s="86"/>
      <c r="BA82" s="55">
        <f>SUBTOTAL(9,BA67:BA81)</f>
        <v>1280.1048000000001</v>
      </c>
      <c r="BB82" s="86"/>
      <c r="BC82" s="55">
        <f>SUBTOTAL(9,BC67:BC81)</f>
        <v>1282.4304</v>
      </c>
      <c r="BD82" s="86"/>
      <c r="BE82" s="55">
        <f>SUBTOTAL(9,BE67:BE81)</f>
        <v>1282.4304</v>
      </c>
      <c r="BF82" s="86"/>
      <c r="BG82" s="55">
        <f>SUBTOTAL(9,BG67:BG81)</f>
        <v>2560.2096000000001</v>
      </c>
      <c r="BH82" s="86"/>
      <c r="BI82" s="55">
        <f>SUBTOTAL(9,BI67:BI81)</f>
        <v>1280.1048000000001</v>
      </c>
      <c r="BJ82" s="86"/>
      <c r="BK82" s="55">
        <f>SUBTOTAL(9,BK67:BK81)</f>
        <v>8842.0823999999993</v>
      </c>
      <c r="BL82" s="86"/>
      <c r="BM82" s="55">
        <f>SUBTOTAL(9,BM67:BM81)</f>
        <v>11385.5568</v>
      </c>
      <c r="BN82" s="86"/>
      <c r="BO82" s="55">
        <f>SUBTOTAL(9,BO67:BO81)</f>
        <v>1280.1048000000001</v>
      </c>
      <c r="BP82" s="86"/>
      <c r="BQ82" s="55">
        <f>SUBTOTAL(9,BQ67:BQ81)</f>
        <v>1920.1572000000001</v>
      </c>
      <c r="BR82" s="86"/>
      <c r="BS82" s="55">
        <f>SUBTOTAL(9,BS67:BS81)</f>
        <v>2545.5491999999999</v>
      </c>
      <c r="BT82" s="86"/>
      <c r="BU82" s="55">
        <f>SUBTOTAL(9,BU67:BU81)</f>
        <v>1280.1048000000001</v>
      </c>
      <c r="BV82" s="86"/>
      <c r="BW82" s="55">
        <f>SUBTOTAL(9,BW67:BW81)</f>
        <v>1280.1048000000001</v>
      </c>
      <c r="BX82" s="86"/>
      <c r="BY82" s="55">
        <f>SUBTOTAL(9,BY67:BY81)</f>
        <v>2526.7392</v>
      </c>
      <c r="BZ82" s="86"/>
      <c r="CA82" s="55">
        <f>SUBTOTAL(9,CA67:CA81)</f>
        <v>1280.1048000000001</v>
      </c>
      <c r="CB82" s="86"/>
      <c r="CC82" s="55">
        <f>SUBTOTAL(9,CC67:CC81)</f>
        <v>19500.248</v>
      </c>
      <c r="CD82" s="86"/>
      <c r="CE82" s="55">
        <f>SUBTOTAL(9,CE67:CE81)</f>
        <v>19500.248</v>
      </c>
      <c r="CG82" s="41" t="str">
        <f t="shared" si="87"/>
        <v>1</v>
      </c>
    </row>
    <row r="83" spans="1:85">
      <c r="E83" s="103"/>
      <c r="F83" s="1"/>
      <c r="G83" s="1"/>
      <c r="H83" s="1"/>
      <c r="I83" s="1"/>
      <c r="J83" s="1"/>
      <c r="K83" s="1"/>
      <c r="L83" s="1"/>
      <c r="M83" s="53"/>
      <c r="N83" s="86"/>
      <c r="O83" s="55"/>
      <c r="P83" s="86"/>
      <c r="Q83" s="55"/>
      <c r="R83" s="86"/>
      <c r="S83" s="55"/>
      <c r="T83" s="86"/>
      <c r="U83" s="55"/>
      <c r="V83" s="86"/>
      <c r="W83" s="55"/>
      <c r="X83" s="86"/>
      <c r="Y83" s="55"/>
      <c r="Z83" s="86"/>
      <c r="AA83" s="55"/>
      <c r="AB83" s="86"/>
      <c r="AC83" s="55"/>
      <c r="AD83" s="86"/>
      <c r="AE83" s="55"/>
      <c r="AF83" s="86"/>
      <c r="AG83" s="55"/>
      <c r="AH83" s="86"/>
      <c r="AI83" s="55"/>
      <c r="AJ83" s="86"/>
      <c r="AK83" s="55"/>
      <c r="AL83" s="86"/>
      <c r="AM83" s="55"/>
      <c r="AN83" s="86"/>
      <c r="AO83" s="55"/>
      <c r="AP83" s="86"/>
      <c r="AQ83" s="55"/>
      <c r="AR83" s="86"/>
      <c r="AS83" s="55"/>
      <c r="AT83" s="86"/>
      <c r="AU83" s="55"/>
      <c r="AV83" s="86"/>
      <c r="AW83" s="55"/>
      <c r="AX83" s="86"/>
      <c r="AY83" s="55"/>
      <c r="AZ83" s="86"/>
      <c r="BA83" s="55"/>
      <c r="BB83" s="86"/>
      <c r="BC83" s="55"/>
      <c r="BD83" s="86"/>
      <c r="BE83" s="55"/>
      <c r="BF83" s="86"/>
      <c r="BG83" s="55"/>
      <c r="BH83" s="86"/>
      <c r="BI83" s="55"/>
      <c r="BJ83" s="86"/>
      <c r="BK83" s="55"/>
      <c r="BL83" s="86"/>
      <c r="BM83" s="55"/>
      <c r="BN83" s="86"/>
      <c r="BO83" s="55"/>
      <c r="BP83" s="86"/>
      <c r="BQ83" s="55"/>
      <c r="BR83" s="86"/>
      <c r="BS83" s="55"/>
      <c r="BT83" s="86"/>
      <c r="BU83" s="55"/>
      <c r="BV83" s="86"/>
      <c r="BW83" s="55"/>
      <c r="BX83" s="86"/>
      <c r="BY83" s="55"/>
      <c r="BZ83" s="86"/>
      <c r="CA83" s="55"/>
      <c r="CB83" s="86"/>
      <c r="CC83" s="55"/>
      <c r="CD83" s="86"/>
      <c r="CE83" s="55"/>
      <c r="CG83" s="41" t="str">
        <f t="shared" si="87"/>
        <v>1</v>
      </c>
    </row>
    <row r="84" spans="1:85">
      <c r="E84" s="104" t="s">
        <v>46</v>
      </c>
      <c r="F84" s="1"/>
      <c r="G84" s="1"/>
      <c r="H84" s="1"/>
      <c r="I84" s="1"/>
      <c r="J84" s="1"/>
      <c r="K84" s="1"/>
      <c r="L84" s="1"/>
      <c r="M84" s="53"/>
      <c r="N84" s="86"/>
      <c r="O84" s="55"/>
      <c r="P84" s="86"/>
      <c r="Q84" s="55"/>
      <c r="R84" s="86"/>
      <c r="S84" s="55"/>
      <c r="T84" s="86"/>
      <c r="U84" s="55"/>
      <c r="V84" s="86"/>
      <c r="W84" s="55"/>
      <c r="X84" s="86"/>
      <c r="Y84" s="55"/>
      <c r="Z84" s="86"/>
      <c r="AA84" s="55"/>
      <c r="AB84" s="86"/>
      <c r="AC84" s="55"/>
      <c r="AD84" s="86"/>
      <c r="AE84" s="55"/>
      <c r="AF84" s="86"/>
      <c r="AG84" s="55"/>
      <c r="AH84" s="86"/>
      <c r="AI84" s="55"/>
      <c r="AJ84" s="86"/>
      <c r="AK84" s="55"/>
      <c r="AL84" s="86"/>
      <c r="AM84" s="55"/>
      <c r="AN84" s="86"/>
      <c r="AO84" s="55"/>
      <c r="AP84" s="86"/>
      <c r="AQ84" s="55"/>
      <c r="AR84" s="86"/>
      <c r="AS84" s="55"/>
      <c r="AT84" s="86"/>
      <c r="AU84" s="55"/>
      <c r="AV84" s="86"/>
      <c r="AW84" s="55"/>
      <c r="AX84" s="86"/>
      <c r="AY84" s="55"/>
      <c r="AZ84" s="86"/>
      <c r="BA84" s="55"/>
      <c r="BB84" s="86"/>
      <c r="BC84" s="55"/>
      <c r="BD84" s="86"/>
      <c r="BE84" s="55"/>
      <c r="BF84" s="86"/>
      <c r="BG84" s="55"/>
      <c r="BH84" s="86"/>
      <c r="BI84" s="55"/>
      <c r="BJ84" s="86"/>
      <c r="BK84" s="55"/>
      <c r="BL84" s="86"/>
      <c r="BM84" s="55"/>
      <c r="BN84" s="86"/>
      <c r="BO84" s="55"/>
      <c r="BP84" s="86"/>
      <c r="BQ84" s="55"/>
      <c r="BR84" s="86"/>
      <c r="BS84" s="55"/>
      <c r="BT84" s="86"/>
      <c r="BU84" s="55"/>
      <c r="BV84" s="86"/>
      <c r="BW84" s="55"/>
      <c r="BX84" s="86"/>
      <c r="BY84" s="55"/>
      <c r="BZ84" s="86"/>
      <c r="CA84" s="55"/>
      <c r="CB84" s="86"/>
      <c r="CC84" s="55"/>
      <c r="CD84" s="86"/>
      <c r="CE84" s="55"/>
      <c r="CG84" s="41" t="str">
        <f t="shared" si="87"/>
        <v>1</v>
      </c>
    </row>
    <row r="85" spans="1:85">
      <c r="D85" s="1">
        <f>D81+1</f>
        <v>43</v>
      </c>
      <c r="E85" s="97" t="str">
        <f>VLOOKUP(D85,'NTM-B BOE(All)'!$A$19:$B$84,2,FALSE)</f>
        <v>Tools &amp; Supplies (Plug)</v>
      </c>
      <c r="F85" s="1"/>
      <c r="G85" s="1"/>
      <c r="H85" s="1"/>
      <c r="I85" s="1"/>
      <c r="J85" s="1"/>
      <c r="K85" s="1"/>
      <c r="L85" s="1"/>
      <c r="M85" s="53"/>
      <c r="N85" s="86"/>
      <c r="O85" s="55">
        <f>SUMIF($P$17:$CG$17,O$17,$P85:$CG85)</f>
        <v>2000</v>
      </c>
      <c r="P85" s="86"/>
      <c r="Q85" s="55">
        <f>INDEX('NTM-B BOE(All)'!$B$10:$AO$84,MATCH($D85,'NTM-B BOE(All)'!$A$10:$A$84,0),MATCH(Q$11,'NTM-B BOE(All)'!$B$9:$AO$9,0))</f>
        <v>0</v>
      </c>
      <c r="R85" s="86"/>
      <c r="S85" s="55">
        <f>INDEX('NTM-B BOE(All)'!$B$10:$AO$84,MATCH($D85,'NTM-B BOE(All)'!$A$10:$A$84,0),MATCH(S$11,'NTM-B BOE(All)'!$B$9:$AO$9,0))</f>
        <v>0</v>
      </c>
      <c r="T85" s="86"/>
      <c r="U85" s="55">
        <f>INDEX('NTM-B BOE(All)'!$B$10:$AO$84,MATCH($D85,'NTM-B BOE(All)'!$A$10:$A$84,0),MATCH(U$11,'NTM-B BOE(All)'!$B$9:$AO$9,0))</f>
        <v>0</v>
      </c>
      <c r="V85" s="86"/>
      <c r="W85" s="55">
        <f>INDEX('NTM-B BOE(All)'!$B$10:$AO$84,MATCH($D85,'NTM-B BOE(All)'!$A$10:$A$84,0),MATCH(W$11,'NTM-B BOE(All)'!$B$9:$AO$9,0))</f>
        <v>0</v>
      </c>
      <c r="X85" s="86"/>
      <c r="Y85" s="55">
        <f>INDEX('NTM-B BOE(All)'!$B$10:$AO$84,MATCH($D85,'NTM-B BOE(All)'!$A$10:$A$84,0),MATCH(Y$11,'NTM-B BOE(All)'!$B$9:$AO$9,0))</f>
        <v>0</v>
      </c>
      <c r="Z85" s="86"/>
      <c r="AA85" s="55">
        <f>INDEX('NTM-B BOE(All)'!$B$10:$AO$84,MATCH($D85,'NTM-B BOE(All)'!$A$10:$A$84,0),MATCH(AA$11,'NTM-B BOE(All)'!$B$9:$AO$9,0))</f>
        <v>0</v>
      </c>
      <c r="AB85" s="86"/>
      <c r="AC85" s="55">
        <f>INDEX('NTM-B BOE(All)'!$B$10:$AO$84,MATCH($D85,'NTM-B BOE(All)'!$A$10:$A$84,0),MATCH(AC$11,'NTM-B BOE(All)'!$B$9:$AO$9,0))</f>
        <v>0</v>
      </c>
      <c r="AD85" s="86"/>
      <c r="AE85" s="55">
        <f>INDEX('NTM-B BOE(All)'!$B$10:$AO$84,MATCH($D85,'NTM-B BOE(All)'!$A$10:$A$84,0),MATCH(AE$11,'NTM-B BOE(All)'!$B$9:$AO$9,0))</f>
        <v>0</v>
      </c>
      <c r="AF85" s="86"/>
      <c r="AG85" s="55">
        <f>INDEX('NTM-B BOE(All)'!$B$10:$AO$84,MATCH($D85,'NTM-B BOE(All)'!$A$10:$A$84,0),MATCH(AG$11,'NTM-B BOE(All)'!$B$9:$AO$9,0))</f>
        <v>0</v>
      </c>
      <c r="AH85" s="86"/>
      <c r="AI85" s="55">
        <f>INDEX('NTM-B BOE(All)'!$B$10:$AO$84,MATCH($D85,'NTM-B BOE(All)'!$A$10:$A$84,0),MATCH(AI$11,'NTM-B BOE(All)'!$B$9:$AO$9,0))</f>
        <v>0</v>
      </c>
      <c r="AJ85" s="86"/>
      <c r="AK85" s="55">
        <f>INDEX('NTM-B BOE(All)'!$B$10:$AO$84,MATCH($D85,'NTM-B BOE(All)'!$A$10:$A$84,0),MATCH(AK$11,'NTM-B BOE(All)'!$B$9:$AO$9,0))</f>
        <v>0</v>
      </c>
      <c r="AL85" s="86"/>
      <c r="AM85" s="55">
        <f>INDEX('NTM-B BOE(All)'!$B$10:$AO$84,MATCH($D85,'NTM-B BOE(All)'!$A$10:$A$84,0),MATCH(AM$11,'NTM-B BOE(All)'!$B$9:$AO$9,0))</f>
        <v>0</v>
      </c>
      <c r="AN85" s="86"/>
      <c r="AO85" s="55">
        <f>INDEX('NTM-B BOE(All)'!$B$10:$AO$84,MATCH($D85,'NTM-B BOE(All)'!$A$10:$A$84,0),MATCH(AO$11,'NTM-B BOE(All)'!$B$9:$AO$9,0))</f>
        <v>0</v>
      </c>
      <c r="AP85" s="86"/>
      <c r="AQ85" s="55">
        <f>INDEX('NTM-B BOE(All)'!$B$10:$AO$84,MATCH($D85,'NTM-B BOE(All)'!$A$10:$A$84,0),MATCH(AQ$11,'NTM-B BOE(All)'!$B$9:$AO$9,0))</f>
        <v>0</v>
      </c>
      <c r="AR85" s="86"/>
      <c r="AS85" s="55">
        <f>INDEX('NTM-B BOE(All)'!$B$10:$AO$84,MATCH($D85,'NTM-B BOE(All)'!$A$10:$A$84,0),MATCH(AS$11,'NTM-B BOE(All)'!$B$9:$AO$9,0))</f>
        <v>0</v>
      </c>
      <c r="AT85" s="86"/>
      <c r="AU85" s="55">
        <f>INDEX('NTM-B BOE(All)'!$B$10:$AO$84,MATCH($D85,'NTM-B BOE(All)'!$A$10:$A$84,0),MATCH(AU$11,'NTM-B BOE(All)'!$B$9:$AO$9,0))</f>
        <v>0</v>
      </c>
      <c r="AV85" s="86"/>
      <c r="AW85" s="55">
        <f>INDEX('NTM-B BOE(All)'!$B$10:$AO$84,MATCH($D85,'NTM-B BOE(All)'!$A$10:$A$84,0),MATCH(AW$11,'NTM-B BOE(All)'!$B$9:$AO$9,0))</f>
        <v>0</v>
      </c>
      <c r="AX85" s="86"/>
      <c r="AY85" s="55">
        <f>INDEX('NTM-B BOE(All)'!$B$10:$AO$84,MATCH($D85,'NTM-B BOE(All)'!$A$10:$A$84,0),MATCH(AY$11,'NTM-B BOE(All)'!$B$9:$AO$9,0))</f>
        <v>0</v>
      </c>
      <c r="AZ85" s="86"/>
      <c r="BA85" s="55">
        <f>INDEX('NTM-B BOE(All)'!$B$10:$AO$84,MATCH($D85,'NTM-B BOE(All)'!$A$10:$A$84,0),MATCH(BA$11,'NTM-B BOE(All)'!$B$9:$AO$9,0))</f>
        <v>0</v>
      </c>
      <c r="BB85" s="86"/>
      <c r="BC85" s="55">
        <f>INDEX('NTM-B BOE(All)'!$B$10:$AO$84,MATCH($D85,'NTM-B BOE(All)'!$A$10:$A$84,0),MATCH(BC$11,'NTM-B BOE(All)'!$B$9:$AO$9,0))</f>
        <v>0</v>
      </c>
      <c r="BD85" s="86"/>
      <c r="BE85" s="55">
        <f>INDEX('NTM-B BOE(All)'!$B$10:$AO$84,MATCH($D85,'NTM-B BOE(All)'!$A$10:$A$84,0),MATCH(BE$11,'NTM-B BOE(All)'!$B$9:$AO$9,0))</f>
        <v>0</v>
      </c>
      <c r="BF85" s="86"/>
      <c r="BG85" s="55">
        <f>INDEX('NTM-B BOE(All)'!$B$10:$AO$84,MATCH($D85,'NTM-B BOE(All)'!$A$10:$A$84,0),MATCH(BG$11,'NTM-B BOE(All)'!$B$9:$AO$9,0))</f>
        <v>1000</v>
      </c>
      <c r="BH85" s="86"/>
      <c r="BI85" s="55">
        <f>INDEX('NTM-B BOE(All)'!$B$10:$AO$84,MATCH($D85,'NTM-B BOE(All)'!$A$10:$A$84,0),MATCH(BI$11,'NTM-B BOE(All)'!$B$9:$AO$9,0))</f>
        <v>0</v>
      </c>
      <c r="BJ85" s="86"/>
      <c r="BK85" s="55">
        <f>INDEX('NTM-B BOE(All)'!$B$10:$AO$84,MATCH($D85,'NTM-B BOE(All)'!$A$10:$A$84,0),MATCH(BK$11,'NTM-B BOE(All)'!$B$9:$AO$9,0))</f>
        <v>0</v>
      </c>
      <c r="BL85" s="86"/>
      <c r="BM85" s="55">
        <f>INDEX('NTM-B BOE(All)'!$B$10:$AO$84,MATCH($D85,'NTM-B BOE(All)'!$A$10:$A$84,0),MATCH(BM$11,'NTM-B BOE(All)'!$B$9:$AO$9,0))</f>
        <v>0</v>
      </c>
      <c r="BN85" s="86"/>
      <c r="BO85" s="55">
        <f>INDEX('NTM-B BOE(All)'!$B$10:$AO$84,MATCH($D85,'NTM-B BOE(All)'!$A$10:$A$84,0),MATCH(BO$11,'NTM-B BOE(All)'!$B$9:$AO$9,0))</f>
        <v>0</v>
      </c>
      <c r="BP85" s="86"/>
      <c r="BQ85" s="55">
        <f>INDEX('NTM-B BOE(All)'!$B$10:$AO$84,MATCH($D85,'NTM-B BOE(All)'!$A$10:$A$84,0),MATCH(BQ$11,'NTM-B BOE(All)'!$B$9:$AO$9,0))</f>
        <v>0</v>
      </c>
      <c r="BR85" s="86"/>
      <c r="BS85" s="55">
        <f>INDEX('NTM-B BOE(All)'!$B$10:$AO$84,MATCH($D85,'NTM-B BOE(All)'!$A$10:$A$84,0),MATCH(BS$11,'NTM-B BOE(All)'!$B$9:$AO$9,0))</f>
        <v>0</v>
      </c>
      <c r="BT85" s="86"/>
      <c r="BU85" s="55">
        <f>INDEX('NTM-B BOE(All)'!$B$10:$AO$84,MATCH($D85,'NTM-B BOE(All)'!$A$10:$A$84,0),MATCH(BU$11,'NTM-B BOE(All)'!$B$9:$AO$9,0))</f>
        <v>0</v>
      </c>
      <c r="BV85" s="86"/>
      <c r="BW85" s="55">
        <f>INDEX('NTM-B BOE(All)'!$B$10:$AO$84,MATCH($D85,'NTM-B BOE(All)'!$A$10:$A$84,0),MATCH(BW$11,'NTM-B BOE(All)'!$B$9:$AO$9,0))</f>
        <v>0</v>
      </c>
      <c r="BX85" s="86"/>
      <c r="BY85" s="55">
        <f>INDEX('NTM-B BOE(All)'!$B$10:$AO$84,MATCH($D85,'NTM-B BOE(All)'!$A$10:$A$84,0),MATCH(BY$11,'NTM-B BOE(All)'!$B$9:$AO$9,0))</f>
        <v>0</v>
      </c>
      <c r="BZ85" s="86"/>
      <c r="CA85" s="55">
        <f>INDEX('NTM-B BOE(All)'!$B$10:$AO$84,MATCH($D85,'NTM-B BOE(All)'!$A$10:$A$84,0),MATCH(CA$11,'NTM-B BOE(All)'!$B$9:$AO$9,0))</f>
        <v>0</v>
      </c>
      <c r="CB85" s="86"/>
      <c r="CC85" s="55">
        <f>INDEX('NTM-B BOE(All)'!$B$10:$AO$84,MATCH($D85,'NTM-B BOE(All)'!$A$10:$A$84,0),MATCH(CC$11,'NTM-B BOE(All)'!$B$9:$AO$9,0))</f>
        <v>500</v>
      </c>
      <c r="CD85" s="86"/>
      <c r="CE85" s="55">
        <f>INDEX('NTM-B BOE(All)'!$B$10:$AO$84,MATCH($D85,'NTM-B BOE(All)'!$A$10:$A$84,0),MATCH(CE$11,'NTM-B BOE(All)'!$B$9:$AO$9,0))</f>
        <v>500</v>
      </c>
      <c r="CG85" s="41" t="str">
        <f t="shared" si="87"/>
        <v>1</v>
      </c>
    </row>
    <row r="86" spans="1:85">
      <c r="D86" s="1">
        <f>D85+1</f>
        <v>44</v>
      </c>
      <c r="E86" s="97" t="str">
        <f>VLOOKUP(D86,'NTM-B BOE(All)'!$A$19:$B$84,2,FALSE)</f>
        <v>Material #2</v>
      </c>
      <c r="F86" s="1"/>
      <c r="G86" s="1"/>
      <c r="H86" s="1"/>
      <c r="I86" s="1"/>
      <c r="J86" s="1"/>
      <c r="K86" s="1"/>
      <c r="L86" s="1"/>
      <c r="M86" s="53"/>
      <c r="N86" s="86"/>
      <c r="O86" s="55">
        <f>SUMIF($P$17:$CG$17,O$17,$P86:$CG86)</f>
        <v>0</v>
      </c>
      <c r="P86" s="86"/>
      <c r="Q86" s="55">
        <f>INDEX('NTM-B BOE(All)'!$B$10:$AO$84,MATCH($D86,'NTM-B BOE(All)'!$A$10:$A$84,0),MATCH(Q$11,'NTM-B BOE(All)'!$B$9:$AO$9,0))</f>
        <v>0</v>
      </c>
      <c r="R86" s="86"/>
      <c r="S86" s="55">
        <f>INDEX('NTM-B BOE(All)'!$B$10:$AO$84,MATCH($D86,'NTM-B BOE(All)'!$A$10:$A$84,0),MATCH(S$11,'NTM-B BOE(All)'!$B$9:$AO$9,0))</f>
        <v>0</v>
      </c>
      <c r="T86" s="86"/>
      <c r="U86" s="55">
        <f>INDEX('NTM-B BOE(All)'!$B$10:$AO$84,MATCH($D86,'NTM-B BOE(All)'!$A$10:$A$84,0),MATCH(U$11,'NTM-B BOE(All)'!$B$9:$AO$9,0))</f>
        <v>0</v>
      </c>
      <c r="V86" s="86"/>
      <c r="W86" s="55">
        <f>INDEX('NTM-B BOE(All)'!$B$10:$AO$84,MATCH($D86,'NTM-B BOE(All)'!$A$10:$A$84,0),MATCH(W$11,'NTM-B BOE(All)'!$B$9:$AO$9,0))</f>
        <v>0</v>
      </c>
      <c r="X86" s="86"/>
      <c r="Y86" s="55">
        <f>INDEX('NTM-B BOE(All)'!$B$10:$AO$84,MATCH($D86,'NTM-B BOE(All)'!$A$10:$A$84,0),MATCH(Y$11,'NTM-B BOE(All)'!$B$9:$AO$9,0))</f>
        <v>0</v>
      </c>
      <c r="Z86" s="86"/>
      <c r="AA86" s="55">
        <f>INDEX('NTM-B BOE(All)'!$B$10:$AO$84,MATCH($D86,'NTM-B BOE(All)'!$A$10:$A$84,0),MATCH(AA$11,'NTM-B BOE(All)'!$B$9:$AO$9,0))</f>
        <v>0</v>
      </c>
      <c r="AB86" s="86"/>
      <c r="AC86" s="55">
        <f>INDEX('NTM-B BOE(All)'!$B$10:$AO$84,MATCH($D86,'NTM-B BOE(All)'!$A$10:$A$84,0),MATCH(AC$11,'NTM-B BOE(All)'!$B$9:$AO$9,0))</f>
        <v>0</v>
      </c>
      <c r="AD86" s="86"/>
      <c r="AE86" s="55">
        <f>INDEX('NTM-B BOE(All)'!$B$10:$AO$84,MATCH($D86,'NTM-B BOE(All)'!$A$10:$A$84,0),MATCH(AE$11,'NTM-B BOE(All)'!$B$9:$AO$9,0))</f>
        <v>0</v>
      </c>
      <c r="AF86" s="86"/>
      <c r="AG86" s="55">
        <f>INDEX('NTM-B BOE(All)'!$B$10:$AO$84,MATCH($D86,'NTM-B BOE(All)'!$A$10:$A$84,0),MATCH(AG$11,'NTM-B BOE(All)'!$B$9:$AO$9,0))</f>
        <v>0</v>
      </c>
      <c r="AH86" s="86"/>
      <c r="AI86" s="55">
        <f>INDEX('NTM-B BOE(All)'!$B$10:$AO$84,MATCH($D86,'NTM-B BOE(All)'!$A$10:$A$84,0),MATCH(AI$11,'NTM-B BOE(All)'!$B$9:$AO$9,0))</f>
        <v>0</v>
      </c>
      <c r="AJ86" s="86"/>
      <c r="AK86" s="55">
        <f>INDEX('NTM-B BOE(All)'!$B$10:$AO$84,MATCH($D86,'NTM-B BOE(All)'!$A$10:$A$84,0),MATCH(AK$11,'NTM-B BOE(All)'!$B$9:$AO$9,0))</f>
        <v>0</v>
      </c>
      <c r="AL86" s="86"/>
      <c r="AM86" s="55">
        <f>INDEX('NTM-B BOE(All)'!$B$10:$AO$84,MATCH($D86,'NTM-B BOE(All)'!$A$10:$A$84,0),MATCH(AM$11,'NTM-B BOE(All)'!$B$9:$AO$9,0))</f>
        <v>0</v>
      </c>
      <c r="AN86" s="86"/>
      <c r="AO86" s="55">
        <f>INDEX('NTM-B BOE(All)'!$B$10:$AO$84,MATCH($D86,'NTM-B BOE(All)'!$A$10:$A$84,0),MATCH(AO$11,'NTM-B BOE(All)'!$B$9:$AO$9,0))</f>
        <v>0</v>
      </c>
      <c r="AP86" s="86"/>
      <c r="AQ86" s="55">
        <f>INDEX('NTM-B BOE(All)'!$B$10:$AO$84,MATCH($D86,'NTM-B BOE(All)'!$A$10:$A$84,0),MATCH(AQ$11,'NTM-B BOE(All)'!$B$9:$AO$9,0))</f>
        <v>0</v>
      </c>
      <c r="AR86" s="86"/>
      <c r="AS86" s="55">
        <f>INDEX('NTM-B BOE(All)'!$B$10:$AO$84,MATCH($D86,'NTM-B BOE(All)'!$A$10:$A$84,0),MATCH(AS$11,'NTM-B BOE(All)'!$B$9:$AO$9,0))</f>
        <v>0</v>
      </c>
      <c r="AT86" s="86"/>
      <c r="AU86" s="55">
        <f>INDEX('NTM-B BOE(All)'!$B$10:$AO$84,MATCH($D86,'NTM-B BOE(All)'!$A$10:$A$84,0),MATCH(AU$11,'NTM-B BOE(All)'!$B$9:$AO$9,0))</f>
        <v>0</v>
      </c>
      <c r="AV86" s="86"/>
      <c r="AW86" s="55">
        <f>INDEX('NTM-B BOE(All)'!$B$10:$AO$84,MATCH($D86,'NTM-B BOE(All)'!$A$10:$A$84,0),MATCH(AW$11,'NTM-B BOE(All)'!$B$9:$AO$9,0))</f>
        <v>0</v>
      </c>
      <c r="AX86" s="86"/>
      <c r="AY86" s="55">
        <f>INDEX('NTM-B BOE(All)'!$B$10:$AO$84,MATCH($D86,'NTM-B BOE(All)'!$A$10:$A$84,0),MATCH(AY$11,'NTM-B BOE(All)'!$B$9:$AO$9,0))</f>
        <v>0</v>
      </c>
      <c r="AZ86" s="86"/>
      <c r="BA86" s="55">
        <f>INDEX('NTM-B BOE(All)'!$B$10:$AO$84,MATCH($D86,'NTM-B BOE(All)'!$A$10:$A$84,0),MATCH(BA$11,'NTM-B BOE(All)'!$B$9:$AO$9,0))</f>
        <v>0</v>
      </c>
      <c r="BB86" s="86"/>
      <c r="BC86" s="55">
        <f>INDEX('NTM-B BOE(All)'!$B$10:$AO$84,MATCH($D86,'NTM-B BOE(All)'!$A$10:$A$84,0),MATCH(BC$11,'NTM-B BOE(All)'!$B$9:$AO$9,0))</f>
        <v>0</v>
      </c>
      <c r="BD86" s="86"/>
      <c r="BE86" s="55">
        <f>INDEX('NTM-B BOE(All)'!$B$10:$AO$84,MATCH($D86,'NTM-B BOE(All)'!$A$10:$A$84,0),MATCH(BE$11,'NTM-B BOE(All)'!$B$9:$AO$9,0))</f>
        <v>0</v>
      </c>
      <c r="BF86" s="86"/>
      <c r="BG86" s="55">
        <f>INDEX('NTM-B BOE(All)'!$B$10:$AO$84,MATCH($D86,'NTM-B BOE(All)'!$A$10:$A$84,0),MATCH(BG$11,'NTM-B BOE(All)'!$B$9:$AO$9,0))</f>
        <v>0</v>
      </c>
      <c r="BH86" s="86"/>
      <c r="BI86" s="55">
        <f>INDEX('NTM-B BOE(All)'!$B$10:$AO$84,MATCH($D86,'NTM-B BOE(All)'!$A$10:$A$84,0),MATCH(BI$11,'NTM-B BOE(All)'!$B$9:$AO$9,0))</f>
        <v>0</v>
      </c>
      <c r="BJ86" s="86"/>
      <c r="BK86" s="55">
        <f>INDEX('NTM-B BOE(All)'!$B$10:$AO$84,MATCH($D86,'NTM-B BOE(All)'!$A$10:$A$84,0),MATCH(BK$11,'NTM-B BOE(All)'!$B$9:$AO$9,0))</f>
        <v>0</v>
      </c>
      <c r="BL86" s="86"/>
      <c r="BM86" s="55">
        <f>INDEX('NTM-B BOE(All)'!$B$10:$AO$84,MATCH($D86,'NTM-B BOE(All)'!$A$10:$A$84,0),MATCH(BM$11,'NTM-B BOE(All)'!$B$9:$AO$9,0))</f>
        <v>0</v>
      </c>
      <c r="BN86" s="86"/>
      <c r="BO86" s="55">
        <f>INDEX('NTM-B BOE(All)'!$B$10:$AO$84,MATCH($D86,'NTM-B BOE(All)'!$A$10:$A$84,0),MATCH(BO$11,'NTM-B BOE(All)'!$B$9:$AO$9,0))</f>
        <v>0</v>
      </c>
      <c r="BP86" s="86"/>
      <c r="BQ86" s="55">
        <f>INDEX('NTM-B BOE(All)'!$B$10:$AO$84,MATCH($D86,'NTM-B BOE(All)'!$A$10:$A$84,0),MATCH(BQ$11,'NTM-B BOE(All)'!$B$9:$AO$9,0))</f>
        <v>0</v>
      </c>
      <c r="BR86" s="86"/>
      <c r="BS86" s="55">
        <f>INDEX('NTM-B BOE(All)'!$B$10:$AO$84,MATCH($D86,'NTM-B BOE(All)'!$A$10:$A$84,0),MATCH(BS$11,'NTM-B BOE(All)'!$B$9:$AO$9,0))</f>
        <v>0</v>
      </c>
      <c r="BT86" s="86"/>
      <c r="BU86" s="55">
        <f>INDEX('NTM-B BOE(All)'!$B$10:$AO$84,MATCH($D86,'NTM-B BOE(All)'!$A$10:$A$84,0),MATCH(BU$11,'NTM-B BOE(All)'!$B$9:$AO$9,0))</f>
        <v>0</v>
      </c>
      <c r="BV86" s="86"/>
      <c r="BW86" s="55">
        <f>INDEX('NTM-B BOE(All)'!$B$10:$AO$84,MATCH($D86,'NTM-B BOE(All)'!$A$10:$A$84,0),MATCH(BW$11,'NTM-B BOE(All)'!$B$9:$AO$9,0))</f>
        <v>0</v>
      </c>
      <c r="BX86" s="86"/>
      <c r="BY86" s="55">
        <f>INDEX('NTM-B BOE(All)'!$B$10:$AO$84,MATCH($D86,'NTM-B BOE(All)'!$A$10:$A$84,0),MATCH(BY$11,'NTM-B BOE(All)'!$B$9:$AO$9,0))</f>
        <v>0</v>
      </c>
      <c r="BZ86" s="86"/>
      <c r="CA86" s="55">
        <f>INDEX('NTM-B BOE(All)'!$B$10:$AO$84,MATCH($D86,'NTM-B BOE(All)'!$A$10:$A$84,0),MATCH(CA$11,'NTM-B BOE(All)'!$B$9:$AO$9,0))</f>
        <v>0</v>
      </c>
      <c r="CB86" s="86"/>
      <c r="CC86" s="55">
        <f>INDEX('NTM-B BOE(All)'!$B$10:$AO$84,MATCH($D86,'NTM-B BOE(All)'!$A$10:$A$84,0),MATCH(CC$11,'NTM-B BOE(All)'!$B$9:$AO$9,0))</f>
        <v>0</v>
      </c>
      <c r="CD86" s="86"/>
      <c r="CE86" s="55">
        <f>INDEX('NTM-B BOE(All)'!$B$10:$AO$84,MATCH($D86,'NTM-B BOE(All)'!$A$10:$A$84,0),MATCH(CE$11,'NTM-B BOE(All)'!$B$9:$AO$9,0))</f>
        <v>0</v>
      </c>
      <c r="CG86" s="41" t="str">
        <f t="shared" si="87"/>
        <v>0</v>
      </c>
    </row>
    <row r="87" spans="1:85">
      <c r="D87" s="1">
        <f>D86+1</f>
        <v>45</v>
      </c>
      <c r="E87" s="97" t="str">
        <f>VLOOKUP(D87,'NTM-B BOE(All)'!$A$19:$B$84,2,FALSE)</f>
        <v>Material #3</v>
      </c>
      <c r="F87" s="1"/>
      <c r="G87" s="1"/>
      <c r="H87" s="1"/>
      <c r="I87" s="1"/>
      <c r="J87" s="1"/>
      <c r="K87" s="1"/>
      <c r="L87" s="1"/>
      <c r="M87" s="53"/>
      <c r="N87" s="86"/>
      <c r="O87" s="55">
        <f>SUMIF($P$17:$CG$17,O$17,$P87:$CG87)</f>
        <v>0</v>
      </c>
      <c r="P87" s="86"/>
      <c r="Q87" s="55">
        <f>INDEX('NTM-B BOE(All)'!$B$10:$AO$84,MATCH($D87,'NTM-B BOE(All)'!$A$10:$A$84,0),MATCH(Q$11,'NTM-B BOE(All)'!$B$9:$AO$9,0))</f>
        <v>0</v>
      </c>
      <c r="R87" s="86"/>
      <c r="S87" s="55">
        <f>INDEX('NTM-B BOE(All)'!$B$10:$AO$84,MATCH($D87,'NTM-B BOE(All)'!$A$10:$A$84,0),MATCH(S$11,'NTM-B BOE(All)'!$B$9:$AO$9,0))</f>
        <v>0</v>
      </c>
      <c r="T87" s="86"/>
      <c r="U87" s="55">
        <f>INDEX('NTM-B BOE(All)'!$B$10:$AO$84,MATCH($D87,'NTM-B BOE(All)'!$A$10:$A$84,0),MATCH(U$11,'NTM-B BOE(All)'!$B$9:$AO$9,0))</f>
        <v>0</v>
      </c>
      <c r="V87" s="86"/>
      <c r="W87" s="55">
        <f>INDEX('NTM-B BOE(All)'!$B$10:$AO$84,MATCH($D87,'NTM-B BOE(All)'!$A$10:$A$84,0),MATCH(W$11,'NTM-B BOE(All)'!$B$9:$AO$9,0))</f>
        <v>0</v>
      </c>
      <c r="X87" s="86"/>
      <c r="Y87" s="55">
        <f>INDEX('NTM-B BOE(All)'!$B$10:$AO$84,MATCH($D87,'NTM-B BOE(All)'!$A$10:$A$84,0),MATCH(Y$11,'NTM-B BOE(All)'!$B$9:$AO$9,0))</f>
        <v>0</v>
      </c>
      <c r="Z87" s="86"/>
      <c r="AA87" s="55">
        <f>INDEX('NTM-B BOE(All)'!$B$10:$AO$84,MATCH($D87,'NTM-B BOE(All)'!$A$10:$A$84,0),MATCH(AA$11,'NTM-B BOE(All)'!$B$9:$AO$9,0))</f>
        <v>0</v>
      </c>
      <c r="AB87" s="86"/>
      <c r="AC87" s="55">
        <f>INDEX('NTM-B BOE(All)'!$B$10:$AO$84,MATCH($D87,'NTM-B BOE(All)'!$A$10:$A$84,0),MATCH(AC$11,'NTM-B BOE(All)'!$B$9:$AO$9,0))</f>
        <v>0</v>
      </c>
      <c r="AD87" s="86"/>
      <c r="AE87" s="55">
        <f>INDEX('NTM-B BOE(All)'!$B$10:$AO$84,MATCH($D87,'NTM-B BOE(All)'!$A$10:$A$84,0),MATCH(AE$11,'NTM-B BOE(All)'!$B$9:$AO$9,0))</f>
        <v>0</v>
      </c>
      <c r="AF87" s="86"/>
      <c r="AG87" s="55">
        <f>INDEX('NTM-B BOE(All)'!$B$10:$AO$84,MATCH($D87,'NTM-B BOE(All)'!$A$10:$A$84,0),MATCH(AG$11,'NTM-B BOE(All)'!$B$9:$AO$9,0))</f>
        <v>0</v>
      </c>
      <c r="AH87" s="86"/>
      <c r="AI87" s="55">
        <f>INDEX('NTM-B BOE(All)'!$B$10:$AO$84,MATCH($D87,'NTM-B BOE(All)'!$A$10:$A$84,0),MATCH(AI$11,'NTM-B BOE(All)'!$B$9:$AO$9,0))</f>
        <v>0</v>
      </c>
      <c r="AJ87" s="86"/>
      <c r="AK87" s="55">
        <f>INDEX('NTM-B BOE(All)'!$B$10:$AO$84,MATCH($D87,'NTM-B BOE(All)'!$A$10:$A$84,0),MATCH(AK$11,'NTM-B BOE(All)'!$B$9:$AO$9,0))</f>
        <v>0</v>
      </c>
      <c r="AL87" s="86"/>
      <c r="AM87" s="55">
        <f>INDEX('NTM-B BOE(All)'!$B$10:$AO$84,MATCH($D87,'NTM-B BOE(All)'!$A$10:$A$84,0),MATCH(AM$11,'NTM-B BOE(All)'!$B$9:$AO$9,0))</f>
        <v>0</v>
      </c>
      <c r="AN87" s="86"/>
      <c r="AO87" s="55">
        <f>INDEX('NTM-B BOE(All)'!$B$10:$AO$84,MATCH($D87,'NTM-B BOE(All)'!$A$10:$A$84,0),MATCH(AO$11,'NTM-B BOE(All)'!$B$9:$AO$9,0))</f>
        <v>0</v>
      </c>
      <c r="AP87" s="86"/>
      <c r="AQ87" s="55">
        <f>INDEX('NTM-B BOE(All)'!$B$10:$AO$84,MATCH($D87,'NTM-B BOE(All)'!$A$10:$A$84,0),MATCH(AQ$11,'NTM-B BOE(All)'!$B$9:$AO$9,0))</f>
        <v>0</v>
      </c>
      <c r="AR87" s="86"/>
      <c r="AS87" s="55">
        <f>INDEX('NTM-B BOE(All)'!$B$10:$AO$84,MATCH($D87,'NTM-B BOE(All)'!$A$10:$A$84,0),MATCH(AS$11,'NTM-B BOE(All)'!$B$9:$AO$9,0))</f>
        <v>0</v>
      </c>
      <c r="AT87" s="86"/>
      <c r="AU87" s="55">
        <f>INDEX('NTM-B BOE(All)'!$B$10:$AO$84,MATCH($D87,'NTM-B BOE(All)'!$A$10:$A$84,0),MATCH(AU$11,'NTM-B BOE(All)'!$B$9:$AO$9,0))</f>
        <v>0</v>
      </c>
      <c r="AV87" s="86"/>
      <c r="AW87" s="55">
        <f>INDEX('NTM-B BOE(All)'!$B$10:$AO$84,MATCH($D87,'NTM-B BOE(All)'!$A$10:$A$84,0),MATCH(AW$11,'NTM-B BOE(All)'!$B$9:$AO$9,0))</f>
        <v>0</v>
      </c>
      <c r="AX87" s="86"/>
      <c r="AY87" s="55">
        <f>INDEX('NTM-B BOE(All)'!$B$10:$AO$84,MATCH($D87,'NTM-B BOE(All)'!$A$10:$A$84,0),MATCH(AY$11,'NTM-B BOE(All)'!$B$9:$AO$9,0))</f>
        <v>0</v>
      </c>
      <c r="AZ87" s="86"/>
      <c r="BA87" s="55">
        <f>INDEX('NTM-B BOE(All)'!$B$10:$AO$84,MATCH($D87,'NTM-B BOE(All)'!$A$10:$A$84,0),MATCH(BA$11,'NTM-B BOE(All)'!$B$9:$AO$9,0))</f>
        <v>0</v>
      </c>
      <c r="BB87" s="86"/>
      <c r="BC87" s="55">
        <f>INDEX('NTM-B BOE(All)'!$B$10:$AO$84,MATCH($D87,'NTM-B BOE(All)'!$A$10:$A$84,0),MATCH(BC$11,'NTM-B BOE(All)'!$B$9:$AO$9,0))</f>
        <v>0</v>
      </c>
      <c r="BD87" s="86"/>
      <c r="BE87" s="55">
        <f>INDEX('NTM-B BOE(All)'!$B$10:$AO$84,MATCH($D87,'NTM-B BOE(All)'!$A$10:$A$84,0),MATCH(BE$11,'NTM-B BOE(All)'!$B$9:$AO$9,0))</f>
        <v>0</v>
      </c>
      <c r="BF87" s="86"/>
      <c r="BG87" s="55">
        <f>INDEX('NTM-B BOE(All)'!$B$10:$AO$84,MATCH($D87,'NTM-B BOE(All)'!$A$10:$A$84,0),MATCH(BG$11,'NTM-B BOE(All)'!$B$9:$AO$9,0))</f>
        <v>0</v>
      </c>
      <c r="BH87" s="86"/>
      <c r="BI87" s="55">
        <f>INDEX('NTM-B BOE(All)'!$B$10:$AO$84,MATCH($D87,'NTM-B BOE(All)'!$A$10:$A$84,0),MATCH(BI$11,'NTM-B BOE(All)'!$B$9:$AO$9,0))</f>
        <v>0</v>
      </c>
      <c r="BJ87" s="86"/>
      <c r="BK87" s="55">
        <f>INDEX('NTM-B BOE(All)'!$B$10:$AO$84,MATCH($D87,'NTM-B BOE(All)'!$A$10:$A$84,0),MATCH(BK$11,'NTM-B BOE(All)'!$B$9:$AO$9,0))</f>
        <v>0</v>
      </c>
      <c r="BL87" s="86"/>
      <c r="BM87" s="55">
        <f>INDEX('NTM-B BOE(All)'!$B$10:$AO$84,MATCH($D87,'NTM-B BOE(All)'!$A$10:$A$84,0),MATCH(BM$11,'NTM-B BOE(All)'!$B$9:$AO$9,0))</f>
        <v>0</v>
      </c>
      <c r="BN87" s="86"/>
      <c r="BO87" s="55">
        <f>INDEX('NTM-B BOE(All)'!$B$10:$AO$84,MATCH($D87,'NTM-B BOE(All)'!$A$10:$A$84,0),MATCH(BO$11,'NTM-B BOE(All)'!$B$9:$AO$9,0))</f>
        <v>0</v>
      </c>
      <c r="BP87" s="86"/>
      <c r="BQ87" s="55">
        <f>INDEX('NTM-B BOE(All)'!$B$10:$AO$84,MATCH($D87,'NTM-B BOE(All)'!$A$10:$A$84,0),MATCH(BQ$11,'NTM-B BOE(All)'!$B$9:$AO$9,0))</f>
        <v>0</v>
      </c>
      <c r="BR87" s="86"/>
      <c r="BS87" s="55">
        <f>INDEX('NTM-B BOE(All)'!$B$10:$AO$84,MATCH($D87,'NTM-B BOE(All)'!$A$10:$A$84,0),MATCH(BS$11,'NTM-B BOE(All)'!$B$9:$AO$9,0))</f>
        <v>0</v>
      </c>
      <c r="BT87" s="86"/>
      <c r="BU87" s="55">
        <f>INDEX('NTM-B BOE(All)'!$B$10:$AO$84,MATCH($D87,'NTM-B BOE(All)'!$A$10:$A$84,0),MATCH(BU$11,'NTM-B BOE(All)'!$B$9:$AO$9,0))</f>
        <v>0</v>
      </c>
      <c r="BV87" s="86"/>
      <c r="BW87" s="55">
        <f>INDEX('NTM-B BOE(All)'!$B$10:$AO$84,MATCH($D87,'NTM-B BOE(All)'!$A$10:$A$84,0),MATCH(BW$11,'NTM-B BOE(All)'!$B$9:$AO$9,0))</f>
        <v>0</v>
      </c>
      <c r="BX87" s="86"/>
      <c r="BY87" s="55">
        <f>INDEX('NTM-B BOE(All)'!$B$10:$AO$84,MATCH($D87,'NTM-B BOE(All)'!$A$10:$A$84,0),MATCH(BY$11,'NTM-B BOE(All)'!$B$9:$AO$9,0))</f>
        <v>0</v>
      </c>
      <c r="BZ87" s="86"/>
      <c r="CA87" s="55">
        <f>INDEX('NTM-B BOE(All)'!$B$10:$AO$84,MATCH($D87,'NTM-B BOE(All)'!$A$10:$A$84,0),MATCH(CA$11,'NTM-B BOE(All)'!$B$9:$AO$9,0))</f>
        <v>0</v>
      </c>
      <c r="CB87" s="86"/>
      <c r="CC87" s="55">
        <f>INDEX('NTM-B BOE(All)'!$B$10:$AO$84,MATCH($D87,'NTM-B BOE(All)'!$A$10:$A$84,0),MATCH(CC$11,'NTM-B BOE(All)'!$B$9:$AO$9,0))</f>
        <v>0</v>
      </c>
      <c r="CD87" s="86"/>
      <c r="CE87" s="55">
        <f>INDEX('NTM-B BOE(All)'!$B$10:$AO$84,MATCH($D87,'NTM-B BOE(All)'!$A$10:$A$84,0),MATCH(CE$11,'NTM-B BOE(All)'!$B$9:$AO$9,0))</f>
        <v>0</v>
      </c>
      <c r="CG87" s="41" t="str">
        <f t="shared" si="87"/>
        <v>0</v>
      </c>
    </row>
    <row r="88" spans="1:85">
      <c r="D88" s="1">
        <f>D87+1</f>
        <v>46</v>
      </c>
      <c r="E88" s="97" t="str">
        <f>VLOOKUP(D88,'NTM-B BOE(All)'!$A$19:$B$84,2,FALSE)</f>
        <v>Material #4</v>
      </c>
      <c r="F88" s="1"/>
      <c r="G88" s="1"/>
      <c r="H88" s="1"/>
      <c r="I88" s="1"/>
      <c r="J88" s="1"/>
      <c r="K88" s="1"/>
      <c r="L88" s="1"/>
      <c r="M88" s="53"/>
      <c r="N88" s="86"/>
      <c r="O88" s="55">
        <f>SUMIF($P$17:$CG$17,O$17,$P88:$CG88)</f>
        <v>0</v>
      </c>
      <c r="P88" s="86"/>
      <c r="Q88" s="55">
        <f>INDEX('NTM-B BOE(All)'!$B$10:$AO$84,MATCH($D88,'NTM-B BOE(All)'!$A$10:$A$84,0),MATCH(Q$11,'NTM-B BOE(All)'!$B$9:$AO$9,0))</f>
        <v>0</v>
      </c>
      <c r="R88" s="86"/>
      <c r="S88" s="55">
        <f>INDEX('NTM-B BOE(All)'!$B$10:$AO$84,MATCH($D88,'NTM-B BOE(All)'!$A$10:$A$84,0),MATCH(S$11,'NTM-B BOE(All)'!$B$9:$AO$9,0))</f>
        <v>0</v>
      </c>
      <c r="T88" s="86"/>
      <c r="U88" s="55">
        <f>INDEX('NTM-B BOE(All)'!$B$10:$AO$84,MATCH($D88,'NTM-B BOE(All)'!$A$10:$A$84,0),MATCH(U$11,'NTM-B BOE(All)'!$B$9:$AO$9,0))</f>
        <v>0</v>
      </c>
      <c r="V88" s="86"/>
      <c r="W88" s="55">
        <f>INDEX('NTM-B BOE(All)'!$B$10:$AO$84,MATCH($D88,'NTM-B BOE(All)'!$A$10:$A$84,0),MATCH(W$11,'NTM-B BOE(All)'!$B$9:$AO$9,0))</f>
        <v>0</v>
      </c>
      <c r="X88" s="86"/>
      <c r="Y88" s="55">
        <f>INDEX('NTM-B BOE(All)'!$B$10:$AO$84,MATCH($D88,'NTM-B BOE(All)'!$A$10:$A$84,0),MATCH(Y$11,'NTM-B BOE(All)'!$B$9:$AO$9,0))</f>
        <v>0</v>
      </c>
      <c r="Z88" s="86"/>
      <c r="AA88" s="55">
        <f>INDEX('NTM-B BOE(All)'!$B$10:$AO$84,MATCH($D88,'NTM-B BOE(All)'!$A$10:$A$84,0),MATCH(AA$11,'NTM-B BOE(All)'!$B$9:$AO$9,0))</f>
        <v>0</v>
      </c>
      <c r="AB88" s="86"/>
      <c r="AC88" s="55">
        <f>INDEX('NTM-B BOE(All)'!$B$10:$AO$84,MATCH($D88,'NTM-B BOE(All)'!$A$10:$A$84,0),MATCH(AC$11,'NTM-B BOE(All)'!$B$9:$AO$9,0))</f>
        <v>0</v>
      </c>
      <c r="AD88" s="86"/>
      <c r="AE88" s="55">
        <f>INDEX('NTM-B BOE(All)'!$B$10:$AO$84,MATCH($D88,'NTM-B BOE(All)'!$A$10:$A$84,0),MATCH(AE$11,'NTM-B BOE(All)'!$B$9:$AO$9,0))</f>
        <v>0</v>
      </c>
      <c r="AF88" s="86"/>
      <c r="AG88" s="55">
        <f>INDEX('NTM-B BOE(All)'!$B$10:$AO$84,MATCH($D88,'NTM-B BOE(All)'!$A$10:$A$84,0),MATCH(AG$11,'NTM-B BOE(All)'!$B$9:$AO$9,0))</f>
        <v>0</v>
      </c>
      <c r="AH88" s="86"/>
      <c r="AI88" s="55">
        <f>INDEX('NTM-B BOE(All)'!$B$10:$AO$84,MATCH($D88,'NTM-B BOE(All)'!$A$10:$A$84,0),MATCH(AI$11,'NTM-B BOE(All)'!$B$9:$AO$9,0))</f>
        <v>0</v>
      </c>
      <c r="AJ88" s="86"/>
      <c r="AK88" s="55">
        <f>INDEX('NTM-B BOE(All)'!$B$10:$AO$84,MATCH($D88,'NTM-B BOE(All)'!$A$10:$A$84,0),MATCH(AK$11,'NTM-B BOE(All)'!$B$9:$AO$9,0))</f>
        <v>0</v>
      </c>
      <c r="AL88" s="86"/>
      <c r="AM88" s="55">
        <f>INDEX('NTM-B BOE(All)'!$B$10:$AO$84,MATCH($D88,'NTM-B BOE(All)'!$A$10:$A$84,0),MATCH(AM$11,'NTM-B BOE(All)'!$B$9:$AO$9,0))</f>
        <v>0</v>
      </c>
      <c r="AN88" s="86"/>
      <c r="AO88" s="55">
        <f>INDEX('NTM-B BOE(All)'!$B$10:$AO$84,MATCH($D88,'NTM-B BOE(All)'!$A$10:$A$84,0),MATCH(AO$11,'NTM-B BOE(All)'!$B$9:$AO$9,0))</f>
        <v>0</v>
      </c>
      <c r="AP88" s="86"/>
      <c r="AQ88" s="55">
        <f>INDEX('NTM-B BOE(All)'!$B$10:$AO$84,MATCH($D88,'NTM-B BOE(All)'!$A$10:$A$84,0),MATCH(AQ$11,'NTM-B BOE(All)'!$B$9:$AO$9,0))</f>
        <v>0</v>
      </c>
      <c r="AR88" s="86"/>
      <c r="AS88" s="55">
        <f>INDEX('NTM-B BOE(All)'!$B$10:$AO$84,MATCH($D88,'NTM-B BOE(All)'!$A$10:$A$84,0),MATCH(AS$11,'NTM-B BOE(All)'!$B$9:$AO$9,0))</f>
        <v>0</v>
      </c>
      <c r="AT88" s="86"/>
      <c r="AU88" s="55">
        <f>INDEX('NTM-B BOE(All)'!$B$10:$AO$84,MATCH($D88,'NTM-B BOE(All)'!$A$10:$A$84,0),MATCH(AU$11,'NTM-B BOE(All)'!$B$9:$AO$9,0))</f>
        <v>0</v>
      </c>
      <c r="AV88" s="86"/>
      <c r="AW88" s="55">
        <f>INDEX('NTM-B BOE(All)'!$B$10:$AO$84,MATCH($D88,'NTM-B BOE(All)'!$A$10:$A$84,0),MATCH(AW$11,'NTM-B BOE(All)'!$B$9:$AO$9,0))</f>
        <v>0</v>
      </c>
      <c r="AX88" s="86"/>
      <c r="AY88" s="55">
        <f>INDEX('NTM-B BOE(All)'!$B$10:$AO$84,MATCH($D88,'NTM-B BOE(All)'!$A$10:$A$84,0),MATCH(AY$11,'NTM-B BOE(All)'!$B$9:$AO$9,0))</f>
        <v>0</v>
      </c>
      <c r="AZ88" s="86"/>
      <c r="BA88" s="55">
        <f>INDEX('NTM-B BOE(All)'!$B$10:$AO$84,MATCH($D88,'NTM-B BOE(All)'!$A$10:$A$84,0),MATCH(BA$11,'NTM-B BOE(All)'!$B$9:$AO$9,0))</f>
        <v>0</v>
      </c>
      <c r="BB88" s="86"/>
      <c r="BC88" s="55">
        <f>INDEX('NTM-B BOE(All)'!$B$10:$AO$84,MATCH($D88,'NTM-B BOE(All)'!$A$10:$A$84,0),MATCH(BC$11,'NTM-B BOE(All)'!$B$9:$AO$9,0))</f>
        <v>0</v>
      </c>
      <c r="BD88" s="86"/>
      <c r="BE88" s="55">
        <f>INDEX('NTM-B BOE(All)'!$B$10:$AO$84,MATCH($D88,'NTM-B BOE(All)'!$A$10:$A$84,0),MATCH(BE$11,'NTM-B BOE(All)'!$B$9:$AO$9,0))</f>
        <v>0</v>
      </c>
      <c r="BF88" s="86"/>
      <c r="BG88" s="55">
        <f>INDEX('NTM-B BOE(All)'!$B$10:$AO$84,MATCH($D88,'NTM-B BOE(All)'!$A$10:$A$84,0),MATCH(BG$11,'NTM-B BOE(All)'!$B$9:$AO$9,0))</f>
        <v>0</v>
      </c>
      <c r="BH88" s="86"/>
      <c r="BI88" s="55">
        <f>INDEX('NTM-B BOE(All)'!$B$10:$AO$84,MATCH($D88,'NTM-B BOE(All)'!$A$10:$A$84,0),MATCH(BI$11,'NTM-B BOE(All)'!$B$9:$AO$9,0))</f>
        <v>0</v>
      </c>
      <c r="BJ88" s="86"/>
      <c r="BK88" s="55">
        <f>INDEX('NTM-B BOE(All)'!$B$10:$AO$84,MATCH($D88,'NTM-B BOE(All)'!$A$10:$A$84,0),MATCH(BK$11,'NTM-B BOE(All)'!$B$9:$AO$9,0))</f>
        <v>0</v>
      </c>
      <c r="BL88" s="86"/>
      <c r="BM88" s="55">
        <f>INDEX('NTM-B BOE(All)'!$B$10:$AO$84,MATCH($D88,'NTM-B BOE(All)'!$A$10:$A$84,0),MATCH(BM$11,'NTM-B BOE(All)'!$B$9:$AO$9,0))</f>
        <v>0</v>
      </c>
      <c r="BN88" s="86"/>
      <c r="BO88" s="55">
        <f>INDEX('NTM-B BOE(All)'!$B$10:$AO$84,MATCH($D88,'NTM-B BOE(All)'!$A$10:$A$84,0),MATCH(BO$11,'NTM-B BOE(All)'!$B$9:$AO$9,0))</f>
        <v>0</v>
      </c>
      <c r="BP88" s="86"/>
      <c r="BQ88" s="55">
        <f>INDEX('NTM-B BOE(All)'!$B$10:$AO$84,MATCH($D88,'NTM-B BOE(All)'!$A$10:$A$84,0),MATCH(BQ$11,'NTM-B BOE(All)'!$B$9:$AO$9,0))</f>
        <v>0</v>
      </c>
      <c r="BR88" s="86"/>
      <c r="BS88" s="55">
        <f>INDEX('NTM-B BOE(All)'!$B$10:$AO$84,MATCH($D88,'NTM-B BOE(All)'!$A$10:$A$84,0),MATCH(BS$11,'NTM-B BOE(All)'!$B$9:$AO$9,0))</f>
        <v>0</v>
      </c>
      <c r="BT88" s="86"/>
      <c r="BU88" s="55">
        <f>INDEX('NTM-B BOE(All)'!$B$10:$AO$84,MATCH($D88,'NTM-B BOE(All)'!$A$10:$A$84,0),MATCH(BU$11,'NTM-B BOE(All)'!$B$9:$AO$9,0))</f>
        <v>0</v>
      </c>
      <c r="BV88" s="86"/>
      <c r="BW88" s="55">
        <f>INDEX('NTM-B BOE(All)'!$B$10:$AO$84,MATCH($D88,'NTM-B BOE(All)'!$A$10:$A$84,0),MATCH(BW$11,'NTM-B BOE(All)'!$B$9:$AO$9,0))</f>
        <v>0</v>
      </c>
      <c r="BX88" s="86"/>
      <c r="BY88" s="55">
        <f>INDEX('NTM-B BOE(All)'!$B$10:$AO$84,MATCH($D88,'NTM-B BOE(All)'!$A$10:$A$84,0),MATCH(BY$11,'NTM-B BOE(All)'!$B$9:$AO$9,0))</f>
        <v>0</v>
      </c>
      <c r="BZ88" s="86"/>
      <c r="CA88" s="55">
        <f>INDEX('NTM-B BOE(All)'!$B$10:$AO$84,MATCH($D88,'NTM-B BOE(All)'!$A$10:$A$84,0),MATCH(CA$11,'NTM-B BOE(All)'!$B$9:$AO$9,0))</f>
        <v>0</v>
      </c>
      <c r="CB88" s="86"/>
      <c r="CC88" s="55">
        <f>INDEX('NTM-B BOE(All)'!$B$10:$AO$84,MATCH($D88,'NTM-B BOE(All)'!$A$10:$A$84,0),MATCH(CC$11,'NTM-B BOE(All)'!$B$9:$AO$9,0))</f>
        <v>0</v>
      </c>
      <c r="CD88" s="86"/>
      <c r="CE88" s="55">
        <f>INDEX('NTM-B BOE(All)'!$B$10:$AO$84,MATCH($D88,'NTM-B BOE(All)'!$A$10:$A$84,0),MATCH(CE$11,'NTM-B BOE(All)'!$B$9:$AO$9,0))</f>
        <v>0</v>
      </c>
      <c r="CG88" s="41" t="str">
        <f t="shared" si="87"/>
        <v>0</v>
      </c>
    </row>
    <row r="89" spans="1:85" s="61" customFormat="1">
      <c r="A89" s="1"/>
      <c r="B89" s="1"/>
      <c r="C89" s="1"/>
      <c r="D89" s="1">
        <f>D88+1</f>
        <v>47</v>
      </c>
      <c r="E89" s="100" t="str">
        <f>VLOOKUP(D89,'NTM-B BOE(All)'!$A$19:$B$84,2,FALSE)</f>
        <v>Material #5</v>
      </c>
      <c r="M89" s="102"/>
      <c r="N89" s="89"/>
      <c r="O89" s="71">
        <f>SUMIF($P$17:$CG$17,O$17,$P89:$CG89)</f>
        <v>0</v>
      </c>
      <c r="P89" s="89"/>
      <c r="Q89" s="71">
        <f>INDEX('NTM-B BOE(All)'!$B$10:$AO$84,MATCH($D89,'NTM-B BOE(All)'!$A$10:$A$84,0),MATCH(Q$11,'NTM-B BOE(All)'!$B$9:$AO$9,0))</f>
        <v>0</v>
      </c>
      <c r="R89" s="89"/>
      <c r="S89" s="71">
        <f>INDEX('NTM-B BOE(All)'!$B$10:$AO$84,MATCH($D89,'NTM-B BOE(All)'!$A$10:$A$84,0),MATCH(S$11,'NTM-B BOE(All)'!$B$9:$AO$9,0))</f>
        <v>0</v>
      </c>
      <c r="T89" s="89"/>
      <c r="U89" s="71">
        <f>INDEX('NTM-B BOE(All)'!$B$10:$AO$84,MATCH($D89,'NTM-B BOE(All)'!$A$10:$A$84,0),MATCH(U$11,'NTM-B BOE(All)'!$B$9:$AO$9,0))</f>
        <v>0</v>
      </c>
      <c r="V89" s="89"/>
      <c r="W89" s="71">
        <f>INDEX('NTM-B BOE(All)'!$B$10:$AO$84,MATCH($D89,'NTM-B BOE(All)'!$A$10:$A$84,0),MATCH(W$11,'NTM-B BOE(All)'!$B$9:$AO$9,0))</f>
        <v>0</v>
      </c>
      <c r="X89" s="89"/>
      <c r="Y89" s="71">
        <f>INDEX('NTM-B BOE(All)'!$B$10:$AO$84,MATCH($D89,'NTM-B BOE(All)'!$A$10:$A$84,0),MATCH(Y$11,'NTM-B BOE(All)'!$B$9:$AO$9,0))</f>
        <v>0</v>
      </c>
      <c r="Z89" s="89"/>
      <c r="AA89" s="71">
        <f>INDEX('NTM-B BOE(All)'!$B$10:$AO$84,MATCH($D89,'NTM-B BOE(All)'!$A$10:$A$84,0),MATCH(AA$11,'NTM-B BOE(All)'!$B$9:$AO$9,0))</f>
        <v>0</v>
      </c>
      <c r="AB89" s="89"/>
      <c r="AC89" s="71">
        <f>INDEX('NTM-B BOE(All)'!$B$10:$AO$84,MATCH($D89,'NTM-B BOE(All)'!$A$10:$A$84,0),MATCH(AC$11,'NTM-B BOE(All)'!$B$9:$AO$9,0))</f>
        <v>0</v>
      </c>
      <c r="AD89" s="89"/>
      <c r="AE89" s="71">
        <f>INDEX('NTM-B BOE(All)'!$B$10:$AO$84,MATCH($D89,'NTM-B BOE(All)'!$A$10:$A$84,0),MATCH(AE$11,'NTM-B BOE(All)'!$B$9:$AO$9,0))</f>
        <v>0</v>
      </c>
      <c r="AF89" s="89"/>
      <c r="AG89" s="71">
        <f>INDEX('NTM-B BOE(All)'!$B$10:$AO$84,MATCH($D89,'NTM-B BOE(All)'!$A$10:$A$84,0),MATCH(AG$11,'NTM-B BOE(All)'!$B$9:$AO$9,0))</f>
        <v>0</v>
      </c>
      <c r="AH89" s="89"/>
      <c r="AI89" s="71">
        <f>INDEX('NTM-B BOE(All)'!$B$10:$AO$84,MATCH($D89,'NTM-B BOE(All)'!$A$10:$A$84,0),MATCH(AI$11,'NTM-B BOE(All)'!$B$9:$AO$9,0))</f>
        <v>0</v>
      </c>
      <c r="AJ89" s="89"/>
      <c r="AK89" s="71">
        <f>INDEX('NTM-B BOE(All)'!$B$10:$AO$84,MATCH($D89,'NTM-B BOE(All)'!$A$10:$A$84,0),MATCH(AK$11,'NTM-B BOE(All)'!$B$9:$AO$9,0))</f>
        <v>0</v>
      </c>
      <c r="AL89" s="89"/>
      <c r="AM89" s="71">
        <f>INDEX('NTM-B BOE(All)'!$B$10:$AO$84,MATCH($D89,'NTM-B BOE(All)'!$A$10:$A$84,0),MATCH(AM$11,'NTM-B BOE(All)'!$B$9:$AO$9,0))</f>
        <v>0</v>
      </c>
      <c r="AN89" s="89"/>
      <c r="AO89" s="71">
        <f>INDEX('NTM-B BOE(All)'!$B$10:$AO$84,MATCH($D89,'NTM-B BOE(All)'!$A$10:$A$84,0),MATCH(AO$11,'NTM-B BOE(All)'!$B$9:$AO$9,0))</f>
        <v>0</v>
      </c>
      <c r="AP89" s="89"/>
      <c r="AQ89" s="71">
        <f>INDEX('NTM-B BOE(All)'!$B$10:$AO$84,MATCH($D89,'NTM-B BOE(All)'!$A$10:$A$84,0),MATCH(AQ$11,'NTM-B BOE(All)'!$B$9:$AO$9,0))</f>
        <v>0</v>
      </c>
      <c r="AR89" s="89"/>
      <c r="AS89" s="71">
        <f>INDEX('NTM-B BOE(All)'!$B$10:$AO$84,MATCH($D89,'NTM-B BOE(All)'!$A$10:$A$84,0),MATCH(AS$11,'NTM-B BOE(All)'!$B$9:$AO$9,0))</f>
        <v>0</v>
      </c>
      <c r="AT89" s="89"/>
      <c r="AU89" s="71">
        <f>INDEX('NTM-B BOE(All)'!$B$10:$AO$84,MATCH($D89,'NTM-B BOE(All)'!$A$10:$A$84,0),MATCH(AU$11,'NTM-B BOE(All)'!$B$9:$AO$9,0))</f>
        <v>0</v>
      </c>
      <c r="AV89" s="89"/>
      <c r="AW89" s="71">
        <f>INDEX('NTM-B BOE(All)'!$B$10:$AO$84,MATCH($D89,'NTM-B BOE(All)'!$A$10:$A$84,0),MATCH(AW$11,'NTM-B BOE(All)'!$B$9:$AO$9,0))</f>
        <v>0</v>
      </c>
      <c r="AX89" s="89"/>
      <c r="AY89" s="71">
        <f>INDEX('NTM-B BOE(All)'!$B$10:$AO$84,MATCH($D89,'NTM-B BOE(All)'!$A$10:$A$84,0),MATCH(AY$11,'NTM-B BOE(All)'!$B$9:$AO$9,0))</f>
        <v>0</v>
      </c>
      <c r="AZ89" s="89"/>
      <c r="BA89" s="71">
        <f>INDEX('NTM-B BOE(All)'!$B$10:$AO$84,MATCH($D89,'NTM-B BOE(All)'!$A$10:$A$84,0),MATCH(BA$11,'NTM-B BOE(All)'!$B$9:$AO$9,0))</f>
        <v>0</v>
      </c>
      <c r="BB89" s="89"/>
      <c r="BC89" s="71">
        <f>INDEX('NTM-B BOE(All)'!$B$10:$AO$84,MATCH($D89,'NTM-B BOE(All)'!$A$10:$A$84,0),MATCH(BC$11,'NTM-B BOE(All)'!$B$9:$AO$9,0))</f>
        <v>0</v>
      </c>
      <c r="BD89" s="89"/>
      <c r="BE89" s="71">
        <f>INDEX('NTM-B BOE(All)'!$B$10:$AO$84,MATCH($D89,'NTM-B BOE(All)'!$A$10:$A$84,0),MATCH(BE$11,'NTM-B BOE(All)'!$B$9:$AO$9,0))</f>
        <v>0</v>
      </c>
      <c r="BF89" s="89"/>
      <c r="BG89" s="71">
        <f>INDEX('NTM-B BOE(All)'!$B$10:$AO$84,MATCH($D89,'NTM-B BOE(All)'!$A$10:$A$84,0),MATCH(BG$11,'NTM-B BOE(All)'!$B$9:$AO$9,0))</f>
        <v>0</v>
      </c>
      <c r="BH89" s="89"/>
      <c r="BI89" s="71">
        <f>INDEX('NTM-B BOE(All)'!$B$10:$AO$84,MATCH($D89,'NTM-B BOE(All)'!$A$10:$A$84,0),MATCH(BI$11,'NTM-B BOE(All)'!$B$9:$AO$9,0))</f>
        <v>0</v>
      </c>
      <c r="BJ89" s="89"/>
      <c r="BK89" s="71">
        <f>INDEX('NTM-B BOE(All)'!$B$10:$AO$84,MATCH($D89,'NTM-B BOE(All)'!$A$10:$A$84,0),MATCH(BK$11,'NTM-B BOE(All)'!$B$9:$AO$9,0))</f>
        <v>0</v>
      </c>
      <c r="BL89" s="89"/>
      <c r="BM89" s="71">
        <f>INDEX('NTM-B BOE(All)'!$B$10:$AO$84,MATCH($D89,'NTM-B BOE(All)'!$A$10:$A$84,0),MATCH(BM$11,'NTM-B BOE(All)'!$B$9:$AO$9,0))</f>
        <v>0</v>
      </c>
      <c r="BN89" s="89"/>
      <c r="BO89" s="71">
        <f>INDEX('NTM-B BOE(All)'!$B$10:$AO$84,MATCH($D89,'NTM-B BOE(All)'!$A$10:$A$84,0),MATCH(BO$11,'NTM-B BOE(All)'!$B$9:$AO$9,0))</f>
        <v>0</v>
      </c>
      <c r="BP89" s="89"/>
      <c r="BQ89" s="71">
        <f>INDEX('NTM-B BOE(All)'!$B$10:$AO$84,MATCH($D89,'NTM-B BOE(All)'!$A$10:$A$84,0),MATCH(BQ$11,'NTM-B BOE(All)'!$B$9:$AO$9,0))</f>
        <v>0</v>
      </c>
      <c r="BR89" s="89"/>
      <c r="BS89" s="71">
        <f>INDEX('NTM-B BOE(All)'!$B$10:$AO$84,MATCH($D89,'NTM-B BOE(All)'!$A$10:$A$84,0),MATCH(BS$11,'NTM-B BOE(All)'!$B$9:$AO$9,0))</f>
        <v>0</v>
      </c>
      <c r="BT89" s="89"/>
      <c r="BU89" s="71">
        <f>INDEX('NTM-B BOE(All)'!$B$10:$AO$84,MATCH($D89,'NTM-B BOE(All)'!$A$10:$A$84,0),MATCH(BU$11,'NTM-B BOE(All)'!$B$9:$AO$9,0))</f>
        <v>0</v>
      </c>
      <c r="BV89" s="89"/>
      <c r="BW89" s="71">
        <f>INDEX('NTM-B BOE(All)'!$B$10:$AO$84,MATCH($D89,'NTM-B BOE(All)'!$A$10:$A$84,0),MATCH(BW$11,'NTM-B BOE(All)'!$B$9:$AO$9,0))</f>
        <v>0</v>
      </c>
      <c r="BX89" s="89"/>
      <c r="BY89" s="71">
        <f>INDEX('NTM-B BOE(All)'!$B$10:$AO$84,MATCH($D89,'NTM-B BOE(All)'!$A$10:$A$84,0),MATCH(BY$11,'NTM-B BOE(All)'!$B$9:$AO$9,0))</f>
        <v>0</v>
      </c>
      <c r="BZ89" s="89"/>
      <c r="CA89" s="71">
        <f>INDEX('NTM-B BOE(All)'!$B$10:$AO$84,MATCH($D89,'NTM-B BOE(All)'!$A$10:$A$84,0),MATCH(CA$11,'NTM-B BOE(All)'!$B$9:$AO$9,0))</f>
        <v>0</v>
      </c>
      <c r="CB89" s="89"/>
      <c r="CC89" s="71">
        <f>INDEX('NTM-B BOE(All)'!$B$10:$AO$84,MATCH($D89,'NTM-B BOE(All)'!$A$10:$A$84,0),MATCH(CC$11,'NTM-B BOE(All)'!$B$9:$AO$9,0))</f>
        <v>0</v>
      </c>
      <c r="CD89" s="89"/>
      <c r="CE89" s="71">
        <f>INDEX('NTM-B BOE(All)'!$B$10:$AO$84,MATCH($D89,'NTM-B BOE(All)'!$A$10:$A$84,0),MATCH(CE$11,'NTM-B BOE(All)'!$B$9:$AO$9,0))</f>
        <v>0</v>
      </c>
      <c r="CG89" s="72" t="str">
        <f t="shared" si="87"/>
        <v>0</v>
      </c>
    </row>
    <row r="90" spans="1:85">
      <c r="E90" s="73" t="s">
        <v>47</v>
      </c>
      <c r="F90" s="1"/>
      <c r="G90" s="1"/>
      <c r="H90" s="1"/>
      <c r="I90" s="1"/>
      <c r="J90" s="1"/>
      <c r="K90" s="1"/>
      <c r="L90" s="1"/>
      <c r="M90" s="53"/>
      <c r="N90" s="86"/>
      <c r="O90" s="55">
        <f>SUBTOTAL(9,O85:O89)</f>
        <v>2000</v>
      </c>
      <c r="P90" s="86"/>
      <c r="Q90" s="55">
        <f>SUBTOTAL(9,Q85:Q89)</f>
        <v>0</v>
      </c>
      <c r="R90" s="86"/>
      <c r="S90" s="55">
        <f>SUBTOTAL(9,S85:S89)</f>
        <v>0</v>
      </c>
      <c r="T90" s="86"/>
      <c r="U90" s="55">
        <f>SUBTOTAL(9,U85:U89)</f>
        <v>0</v>
      </c>
      <c r="V90" s="86"/>
      <c r="W90" s="55">
        <f>SUBTOTAL(9,W85:W89)</f>
        <v>0</v>
      </c>
      <c r="X90" s="86"/>
      <c r="Y90" s="55">
        <f>SUBTOTAL(9,Y85:Y89)</f>
        <v>0</v>
      </c>
      <c r="Z90" s="86"/>
      <c r="AA90" s="55">
        <f>SUBTOTAL(9,AA85:AA89)</f>
        <v>0</v>
      </c>
      <c r="AB90" s="86"/>
      <c r="AC90" s="55">
        <f>SUBTOTAL(9,AC85:AC89)</f>
        <v>0</v>
      </c>
      <c r="AD90" s="86"/>
      <c r="AE90" s="55">
        <f>SUBTOTAL(9,AE85:AE89)</f>
        <v>0</v>
      </c>
      <c r="AF90" s="86"/>
      <c r="AG90" s="55">
        <f>SUBTOTAL(9,AG85:AG89)</f>
        <v>0</v>
      </c>
      <c r="AH90" s="86"/>
      <c r="AI90" s="55">
        <f>SUBTOTAL(9,AI85:AI89)</f>
        <v>0</v>
      </c>
      <c r="AJ90" s="86"/>
      <c r="AK90" s="55">
        <f>SUBTOTAL(9,AK85:AK89)</f>
        <v>0</v>
      </c>
      <c r="AL90" s="86"/>
      <c r="AM90" s="55">
        <f>SUBTOTAL(9,AM85:AM89)</f>
        <v>0</v>
      </c>
      <c r="AN90" s="86"/>
      <c r="AO90" s="55">
        <f>SUBTOTAL(9,AO85:AO89)</f>
        <v>0</v>
      </c>
      <c r="AP90" s="86"/>
      <c r="AQ90" s="55">
        <f>SUBTOTAL(9,AQ85:AQ89)</f>
        <v>0</v>
      </c>
      <c r="AR90" s="86"/>
      <c r="AS90" s="55">
        <f>SUBTOTAL(9,AS85:AS89)</f>
        <v>0</v>
      </c>
      <c r="AT90" s="86"/>
      <c r="AU90" s="55">
        <f>SUBTOTAL(9,AU85:AU89)</f>
        <v>0</v>
      </c>
      <c r="AV90" s="86"/>
      <c r="AW90" s="55">
        <f>SUBTOTAL(9,AW85:AW89)</f>
        <v>0</v>
      </c>
      <c r="AX90" s="86"/>
      <c r="AY90" s="55">
        <f>SUBTOTAL(9,AY85:AY89)</f>
        <v>0</v>
      </c>
      <c r="AZ90" s="86"/>
      <c r="BA90" s="55">
        <f>SUBTOTAL(9,BA85:BA89)</f>
        <v>0</v>
      </c>
      <c r="BB90" s="86"/>
      <c r="BC90" s="55">
        <f>SUBTOTAL(9,BC85:BC89)</f>
        <v>0</v>
      </c>
      <c r="BD90" s="86"/>
      <c r="BE90" s="55">
        <f>SUBTOTAL(9,BE85:BE89)</f>
        <v>0</v>
      </c>
      <c r="BF90" s="86"/>
      <c r="BG90" s="55">
        <f>SUBTOTAL(9,BG85:BG89)</f>
        <v>1000</v>
      </c>
      <c r="BH90" s="86"/>
      <c r="BI90" s="55">
        <f>SUBTOTAL(9,BI85:BI89)</f>
        <v>0</v>
      </c>
      <c r="BJ90" s="86"/>
      <c r="BK90" s="55">
        <f>SUBTOTAL(9,BK85:BK89)</f>
        <v>0</v>
      </c>
      <c r="BL90" s="86"/>
      <c r="BM90" s="55">
        <f>SUBTOTAL(9,BM85:BM89)</f>
        <v>0</v>
      </c>
      <c r="BN90" s="86"/>
      <c r="BO90" s="55">
        <f>SUBTOTAL(9,BO85:BO89)</f>
        <v>0</v>
      </c>
      <c r="BP90" s="86"/>
      <c r="BQ90" s="55">
        <f>SUBTOTAL(9,BQ85:BQ89)</f>
        <v>0</v>
      </c>
      <c r="BR90" s="86"/>
      <c r="BS90" s="55">
        <f>SUBTOTAL(9,BS85:BS89)</f>
        <v>0</v>
      </c>
      <c r="BT90" s="86"/>
      <c r="BU90" s="55">
        <f>SUBTOTAL(9,BU85:BU89)</f>
        <v>0</v>
      </c>
      <c r="BV90" s="86"/>
      <c r="BW90" s="55">
        <f>SUBTOTAL(9,BW85:BW89)</f>
        <v>0</v>
      </c>
      <c r="BX90" s="86"/>
      <c r="BY90" s="55">
        <f>SUBTOTAL(9,BY85:BY89)</f>
        <v>0</v>
      </c>
      <c r="BZ90" s="86"/>
      <c r="CA90" s="55">
        <f>SUBTOTAL(9,CA85:CA89)</f>
        <v>0</v>
      </c>
      <c r="CB90" s="86"/>
      <c r="CC90" s="55">
        <f>SUBTOTAL(9,CC85:CC89)</f>
        <v>500</v>
      </c>
      <c r="CD90" s="86"/>
      <c r="CE90" s="55">
        <f>SUBTOTAL(9,CE85:CE89)</f>
        <v>500</v>
      </c>
      <c r="CG90" s="41" t="str">
        <f t="shared" si="87"/>
        <v>1</v>
      </c>
    </row>
    <row r="91" spans="1:85">
      <c r="E91" s="10"/>
      <c r="F91" s="1"/>
      <c r="G91" s="1"/>
      <c r="H91" s="1"/>
      <c r="I91" s="1"/>
      <c r="J91" s="1"/>
      <c r="K91" s="1"/>
      <c r="L91" s="1"/>
      <c r="M91" s="53"/>
      <c r="N91" s="86"/>
      <c r="O91" s="55"/>
      <c r="P91" s="86"/>
      <c r="Q91" s="55"/>
      <c r="R91" s="86"/>
      <c r="S91" s="55"/>
      <c r="T91" s="86"/>
      <c r="U91" s="55"/>
      <c r="V91" s="86"/>
      <c r="W91" s="55"/>
      <c r="X91" s="86"/>
      <c r="Y91" s="55"/>
      <c r="Z91" s="86"/>
      <c r="AA91" s="55"/>
      <c r="AB91" s="86"/>
      <c r="AC91" s="55"/>
      <c r="AD91" s="86"/>
      <c r="AE91" s="55"/>
      <c r="AF91" s="86"/>
      <c r="AG91" s="55"/>
      <c r="AH91" s="86"/>
      <c r="AI91" s="55"/>
      <c r="AJ91" s="86"/>
      <c r="AK91" s="55"/>
      <c r="AL91" s="86"/>
      <c r="AM91" s="55"/>
      <c r="AN91" s="86"/>
      <c r="AO91" s="55"/>
      <c r="AP91" s="86"/>
      <c r="AQ91" s="55"/>
      <c r="AR91" s="86"/>
      <c r="AS91" s="55"/>
      <c r="AT91" s="86"/>
      <c r="AU91" s="55"/>
      <c r="AV91" s="86"/>
      <c r="AW91" s="55"/>
      <c r="AX91" s="86"/>
      <c r="AY91" s="55"/>
      <c r="AZ91" s="86"/>
      <c r="BA91" s="55"/>
      <c r="BB91" s="86"/>
      <c r="BC91" s="55"/>
      <c r="BD91" s="86"/>
      <c r="BE91" s="55"/>
      <c r="BF91" s="86"/>
      <c r="BG91" s="55"/>
      <c r="BH91" s="86"/>
      <c r="BI91" s="55"/>
      <c r="BJ91" s="86"/>
      <c r="BK91" s="55"/>
      <c r="BL91" s="86"/>
      <c r="BM91" s="55"/>
      <c r="BN91" s="86"/>
      <c r="BO91" s="55"/>
      <c r="BP91" s="86"/>
      <c r="BQ91" s="55"/>
      <c r="BR91" s="86"/>
      <c r="BS91" s="55"/>
      <c r="BT91" s="86"/>
      <c r="BU91" s="55"/>
      <c r="BV91" s="86"/>
      <c r="BW91" s="55"/>
      <c r="BX91" s="86"/>
      <c r="BY91" s="55"/>
      <c r="BZ91" s="86"/>
      <c r="CA91" s="55"/>
      <c r="CB91" s="86"/>
      <c r="CC91" s="55"/>
      <c r="CD91" s="86"/>
      <c r="CE91" s="55"/>
      <c r="CG91" s="41" t="str">
        <f t="shared" si="87"/>
        <v>1</v>
      </c>
    </row>
    <row r="92" spans="1:85">
      <c r="E92" s="104" t="s">
        <v>48</v>
      </c>
      <c r="F92" s="1"/>
      <c r="G92" s="1"/>
      <c r="H92" s="1"/>
      <c r="I92" s="1"/>
      <c r="J92" s="1"/>
      <c r="K92" s="1"/>
      <c r="L92" s="1"/>
      <c r="M92" s="53"/>
      <c r="N92" s="86"/>
      <c r="O92" s="55"/>
      <c r="P92" s="86"/>
      <c r="Q92" s="55"/>
      <c r="R92" s="86"/>
      <c r="S92" s="55"/>
      <c r="T92" s="86"/>
      <c r="U92" s="55"/>
      <c r="V92" s="86"/>
      <c r="W92" s="55"/>
      <c r="X92" s="86"/>
      <c r="Y92" s="55"/>
      <c r="Z92" s="86"/>
      <c r="AA92" s="55"/>
      <c r="AB92" s="86"/>
      <c r="AC92" s="55"/>
      <c r="AD92" s="86"/>
      <c r="AE92" s="55"/>
      <c r="AF92" s="86"/>
      <c r="AG92" s="55"/>
      <c r="AH92" s="86"/>
      <c r="AI92" s="55"/>
      <c r="AJ92" s="86"/>
      <c r="AK92" s="55"/>
      <c r="AL92" s="86"/>
      <c r="AM92" s="55"/>
      <c r="AN92" s="86"/>
      <c r="AO92" s="55"/>
      <c r="AP92" s="86"/>
      <c r="AQ92" s="55"/>
      <c r="AR92" s="86"/>
      <c r="AS92" s="55"/>
      <c r="AT92" s="86"/>
      <c r="AU92" s="55"/>
      <c r="AV92" s="86"/>
      <c r="AW92" s="55"/>
      <c r="AX92" s="86"/>
      <c r="AY92" s="55"/>
      <c r="AZ92" s="86"/>
      <c r="BA92" s="55"/>
      <c r="BB92" s="86"/>
      <c r="BC92" s="55"/>
      <c r="BD92" s="86"/>
      <c r="BE92" s="55"/>
      <c r="BF92" s="86"/>
      <c r="BG92" s="55"/>
      <c r="BH92" s="86"/>
      <c r="BI92" s="55"/>
      <c r="BJ92" s="86"/>
      <c r="BK92" s="55"/>
      <c r="BL92" s="86"/>
      <c r="BM92" s="55"/>
      <c r="BN92" s="86"/>
      <c r="BO92" s="55"/>
      <c r="BP92" s="86"/>
      <c r="BQ92" s="55"/>
      <c r="BR92" s="86"/>
      <c r="BS92" s="55"/>
      <c r="BT92" s="86"/>
      <c r="BU92" s="55"/>
      <c r="BV92" s="86"/>
      <c r="BW92" s="55"/>
      <c r="BX92" s="86"/>
      <c r="BY92" s="55"/>
      <c r="BZ92" s="86"/>
      <c r="CA92" s="55"/>
      <c r="CB92" s="86"/>
      <c r="CC92" s="55"/>
      <c r="CD92" s="86"/>
      <c r="CE92" s="55"/>
      <c r="CG92" s="41" t="str">
        <f t="shared" si="87"/>
        <v>1</v>
      </c>
    </row>
    <row r="93" spans="1:85">
      <c r="D93" s="1">
        <f>D89+1</f>
        <v>48</v>
      </c>
      <c r="E93" s="97" t="str">
        <f>VLOOKUP(D93,'NTM-B BOE(All)'!$A$19:$B$84,2,FALSE)</f>
        <v>Subcontractor</v>
      </c>
      <c r="F93" s="1"/>
      <c r="G93" s="1"/>
      <c r="H93" s="1"/>
      <c r="I93" s="1"/>
      <c r="J93" s="1"/>
      <c r="K93" s="1"/>
      <c r="L93" s="1"/>
      <c r="M93" s="53"/>
      <c r="N93" s="105">
        <f t="shared" ref="N93:N98" si="88">IF(O119=0,"",(O93/O$119))</f>
        <v>0</v>
      </c>
      <c r="O93" s="55">
        <f>SUMIF($P$17:$CG$17,O$17,$P93:$CG93)</f>
        <v>0</v>
      </c>
      <c r="P93" s="54">
        <f t="shared" ref="P93:AE97" si="89">SUMIF($H$19:$H$46,$E93,P$19:P$46)</f>
        <v>0</v>
      </c>
      <c r="Q93" s="55">
        <f t="shared" si="89"/>
        <v>0</v>
      </c>
      <c r="R93" s="106">
        <f t="shared" si="89"/>
        <v>0</v>
      </c>
      <c r="S93" s="55">
        <f t="shared" si="89"/>
        <v>0</v>
      </c>
      <c r="T93" s="106">
        <f t="shared" si="89"/>
        <v>0</v>
      </c>
      <c r="U93" s="55">
        <f t="shared" si="89"/>
        <v>0</v>
      </c>
      <c r="V93" s="106">
        <f t="shared" si="89"/>
        <v>0</v>
      </c>
      <c r="W93" s="55">
        <f t="shared" si="89"/>
        <v>0</v>
      </c>
      <c r="X93" s="106">
        <f t="shared" si="89"/>
        <v>0</v>
      </c>
      <c r="Y93" s="55">
        <f t="shared" si="89"/>
        <v>0</v>
      </c>
      <c r="Z93" s="106">
        <f t="shared" si="89"/>
        <v>0</v>
      </c>
      <c r="AA93" s="55">
        <f t="shared" si="89"/>
        <v>0</v>
      </c>
      <c r="AB93" s="106">
        <f t="shared" si="89"/>
        <v>0</v>
      </c>
      <c r="AC93" s="55">
        <f t="shared" si="89"/>
        <v>0</v>
      </c>
      <c r="AD93" s="106">
        <f t="shared" si="89"/>
        <v>0</v>
      </c>
      <c r="AE93" s="55">
        <f t="shared" si="89"/>
        <v>0</v>
      </c>
      <c r="AF93" s="106">
        <f t="shared" ref="AF93:CE97" si="90">SUMIF($H$19:$H$46,$E93,AF$19:AF$46)</f>
        <v>0</v>
      </c>
      <c r="AG93" s="55">
        <f t="shared" si="90"/>
        <v>0</v>
      </c>
      <c r="AH93" s="106">
        <f t="shared" si="90"/>
        <v>0</v>
      </c>
      <c r="AI93" s="55">
        <f t="shared" si="90"/>
        <v>0</v>
      </c>
      <c r="AJ93" s="106">
        <f t="shared" si="90"/>
        <v>0</v>
      </c>
      <c r="AK93" s="55">
        <f t="shared" si="90"/>
        <v>0</v>
      </c>
      <c r="AL93" s="106">
        <f t="shared" si="90"/>
        <v>0</v>
      </c>
      <c r="AM93" s="55">
        <f t="shared" si="90"/>
        <v>0</v>
      </c>
      <c r="AN93" s="106">
        <f t="shared" si="90"/>
        <v>0</v>
      </c>
      <c r="AO93" s="55">
        <f t="shared" si="90"/>
        <v>0</v>
      </c>
      <c r="AP93" s="106">
        <f t="shared" si="90"/>
        <v>0</v>
      </c>
      <c r="AQ93" s="55">
        <f t="shared" si="90"/>
        <v>0</v>
      </c>
      <c r="AR93" s="106">
        <f t="shared" si="90"/>
        <v>0</v>
      </c>
      <c r="AS93" s="55">
        <f t="shared" si="90"/>
        <v>0</v>
      </c>
      <c r="AT93" s="106">
        <f t="shared" si="90"/>
        <v>0</v>
      </c>
      <c r="AU93" s="55">
        <f t="shared" si="90"/>
        <v>0</v>
      </c>
      <c r="AV93" s="106">
        <f t="shared" si="90"/>
        <v>0</v>
      </c>
      <c r="AW93" s="55">
        <f t="shared" si="90"/>
        <v>0</v>
      </c>
      <c r="AX93" s="106">
        <f t="shared" si="90"/>
        <v>0</v>
      </c>
      <c r="AY93" s="55">
        <f t="shared" si="90"/>
        <v>0</v>
      </c>
      <c r="AZ93" s="106">
        <f t="shared" si="90"/>
        <v>0</v>
      </c>
      <c r="BA93" s="55">
        <f t="shared" si="90"/>
        <v>0</v>
      </c>
      <c r="BB93" s="106">
        <f t="shared" si="90"/>
        <v>0</v>
      </c>
      <c r="BC93" s="55">
        <f t="shared" si="90"/>
        <v>0</v>
      </c>
      <c r="BD93" s="106">
        <f t="shared" si="90"/>
        <v>0</v>
      </c>
      <c r="BE93" s="55">
        <f t="shared" si="90"/>
        <v>0</v>
      </c>
      <c r="BF93" s="106">
        <f t="shared" si="90"/>
        <v>0</v>
      </c>
      <c r="BG93" s="55">
        <f t="shared" si="90"/>
        <v>0</v>
      </c>
      <c r="BH93" s="106">
        <f t="shared" si="90"/>
        <v>0</v>
      </c>
      <c r="BI93" s="55">
        <f t="shared" si="90"/>
        <v>0</v>
      </c>
      <c r="BJ93" s="106">
        <f t="shared" si="90"/>
        <v>0</v>
      </c>
      <c r="BK93" s="55">
        <f t="shared" si="90"/>
        <v>0</v>
      </c>
      <c r="BL93" s="106">
        <f t="shared" si="90"/>
        <v>0</v>
      </c>
      <c r="BM93" s="55">
        <f t="shared" si="90"/>
        <v>0</v>
      </c>
      <c r="BN93" s="106">
        <f t="shared" si="90"/>
        <v>0</v>
      </c>
      <c r="BO93" s="55">
        <f t="shared" si="90"/>
        <v>0</v>
      </c>
      <c r="BP93" s="106">
        <f t="shared" si="90"/>
        <v>0</v>
      </c>
      <c r="BQ93" s="55">
        <f t="shared" si="90"/>
        <v>0</v>
      </c>
      <c r="BR93" s="106">
        <f t="shared" si="90"/>
        <v>0</v>
      </c>
      <c r="BS93" s="55">
        <f t="shared" si="90"/>
        <v>0</v>
      </c>
      <c r="BT93" s="106">
        <f t="shared" si="90"/>
        <v>0</v>
      </c>
      <c r="BU93" s="55">
        <f t="shared" si="90"/>
        <v>0</v>
      </c>
      <c r="BV93" s="106">
        <f t="shared" si="90"/>
        <v>0</v>
      </c>
      <c r="BW93" s="55">
        <f t="shared" si="90"/>
        <v>0</v>
      </c>
      <c r="BX93" s="106">
        <f t="shared" si="90"/>
        <v>0</v>
      </c>
      <c r="BY93" s="55">
        <f t="shared" si="90"/>
        <v>0</v>
      </c>
      <c r="BZ93" s="106">
        <f t="shared" si="90"/>
        <v>0</v>
      </c>
      <c r="CA93" s="55">
        <f t="shared" si="90"/>
        <v>0</v>
      </c>
      <c r="CB93" s="106">
        <f t="shared" si="90"/>
        <v>0</v>
      </c>
      <c r="CC93" s="55">
        <f t="shared" si="90"/>
        <v>0</v>
      </c>
      <c r="CD93" s="106">
        <f t="shared" si="90"/>
        <v>0</v>
      </c>
      <c r="CE93" s="55">
        <f t="shared" si="90"/>
        <v>0</v>
      </c>
      <c r="CG93" s="41" t="str">
        <f t="shared" si="87"/>
        <v>0</v>
      </c>
    </row>
    <row r="94" spans="1:85">
      <c r="D94" s="1">
        <f>D93+1</f>
        <v>49</v>
      </c>
      <c r="E94" s="97" t="str">
        <f>VLOOKUP(D94,'NTM-B BOE(All)'!$A$19:$B$84,2,FALSE)</f>
        <v>Consultant</v>
      </c>
      <c r="F94" s="1"/>
      <c r="G94" s="1"/>
      <c r="H94" s="1"/>
      <c r="I94" s="1"/>
      <c r="J94" s="1"/>
      <c r="K94" s="1"/>
      <c r="L94" s="1"/>
      <c r="M94" s="53"/>
      <c r="N94" s="105" t="str">
        <f t="shared" si="88"/>
        <v/>
      </c>
      <c r="O94" s="55">
        <f>SUMIF($P$17:$CG$17,O$17,$P94:$CG94)</f>
        <v>0</v>
      </c>
      <c r="P94" s="106">
        <f t="shared" si="89"/>
        <v>0</v>
      </c>
      <c r="Q94" s="55">
        <f t="shared" si="89"/>
        <v>0</v>
      </c>
      <c r="R94" s="54">
        <f t="shared" si="89"/>
        <v>0</v>
      </c>
      <c r="S94" s="55">
        <f t="shared" si="89"/>
        <v>0</v>
      </c>
      <c r="T94" s="54">
        <f t="shared" si="89"/>
        <v>0</v>
      </c>
      <c r="U94" s="55">
        <f t="shared" si="89"/>
        <v>0</v>
      </c>
      <c r="V94" s="54">
        <f t="shared" si="89"/>
        <v>0</v>
      </c>
      <c r="W94" s="55">
        <f t="shared" si="89"/>
        <v>0</v>
      </c>
      <c r="X94" s="54">
        <f t="shared" si="89"/>
        <v>0</v>
      </c>
      <c r="Y94" s="55">
        <f t="shared" si="89"/>
        <v>0</v>
      </c>
      <c r="Z94" s="54">
        <f t="shared" si="89"/>
        <v>0</v>
      </c>
      <c r="AA94" s="55">
        <f t="shared" si="89"/>
        <v>0</v>
      </c>
      <c r="AB94" s="54">
        <f t="shared" si="89"/>
        <v>0</v>
      </c>
      <c r="AC94" s="55">
        <f t="shared" si="89"/>
        <v>0</v>
      </c>
      <c r="AD94" s="54">
        <f t="shared" si="89"/>
        <v>0</v>
      </c>
      <c r="AE94" s="55">
        <f t="shared" si="89"/>
        <v>0</v>
      </c>
      <c r="AF94" s="54">
        <f t="shared" si="90"/>
        <v>0</v>
      </c>
      <c r="AG94" s="55">
        <f t="shared" si="90"/>
        <v>0</v>
      </c>
      <c r="AH94" s="54">
        <f t="shared" si="90"/>
        <v>0</v>
      </c>
      <c r="AI94" s="55">
        <f t="shared" si="90"/>
        <v>0</v>
      </c>
      <c r="AJ94" s="54">
        <f t="shared" si="90"/>
        <v>0</v>
      </c>
      <c r="AK94" s="55">
        <f t="shared" si="90"/>
        <v>0</v>
      </c>
      <c r="AL94" s="54">
        <f t="shared" si="90"/>
        <v>0</v>
      </c>
      <c r="AM94" s="55">
        <f t="shared" si="90"/>
        <v>0</v>
      </c>
      <c r="AN94" s="54">
        <f t="shared" si="90"/>
        <v>0</v>
      </c>
      <c r="AO94" s="55">
        <f t="shared" si="90"/>
        <v>0</v>
      </c>
      <c r="AP94" s="54">
        <f t="shared" si="90"/>
        <v>0</v>
      </c>
      <c r="AQ94" s="55">
        <f t="shared" si="90"/>
        <v>0</v>
      </c>
      <c r="AR94" s="54">
        <f t="shared" si="90"/>
        <v>0</v>
      </c>
      <c r="AS94" s="55">
        <f t="shared" si="90"/>
        <v>0</v>
      </c>
      <c r="AT94" s="54">
        <f t="shared" si="90"/>
        <v>0</v>
      </c>
      <c r="AU94" s="55">
        <f t="shared" si="90"/>
        <v>0</v>
      </c>
      <c r="AV94" s="54">
        <f t="shared" si="90"/>
        <v>0</v>
      </c>
      <c r="AW94" s="55">
        <f t="shared" si="90"/>
        <v>0</v>
      </c>
      <c r="AX94" s="54">
        <f t="shared" si="90"/>
        <v>0</v>
      </c>
      <c r="AY94" s="55">
        <f t="shared" si="90"/>
        <v>0</v>
      </c>
      <c r="AZ94" s="54">
        <f t="shared" si="90"/>
        <v>0</v>
      </c>
      <c r="BA94" s="55">
        <f t="shared" si="90"/>
        <v>0</v>
      </c>
      <c r="BB94" s="54">
        <f t="shared" si="90"/>
        <v>0</v>
      </c>
      <c r="BC94" s="55">
        <f t="shared" si="90"/>
        <v>0</v>
      </c>
      <c r="BD94" s="54">
        <f t="shared" si="90"/>
        <v>0</v>
      </c>
      <c r="BE94" s="55">
        <f t="shared" si="90"/>
        <v>0</v>
      </c>
      <c r="BF94" s="54">
        <f t="shared" si="90"/>
        <v>0</v>
      </c>
      <c r="BG94" s="55">
        <f t="shared" si="90"/>
        <v>0</v>
      </c>
      <c r="BH94" s="54">
        <f t="shared" si="90"/>
        <v>0</v>
      </c>
      <c r="BI94" s="55">
        <f t="shared" si="90"/>
        <v>0</v>
      </c>
      <c r="BJ94" s="54">
        <f t="shared" si="90"/>
        <v>0</v>
      </c>
      <c r="BK94" s="55">
        <f t="shared" si="90"/>
        <v>0</v>
      </c>
      <c r="BL94" s="54">
        <f t="shared" si="90"/>
        <v>0</v>
      </c>
      <c r="BM94" s="55">
        <f t="shared" si="90"/>
        <v>0</v>
      </c>
      <c r="BN94" s="54">
        <f t="shared" si="90"/>
        <v>0</v>
      </c>
      <c r="BO94" s="55">
        <f t="shared" si="90"/>
        <v>0</v>
      </c>
      <c r="BP94" s="54">
        <f t="shared" si="90"/>
        <v>0</v>
      </c>
      <c r="BQ94" s="55">
        <f t="shared" si="90"/>
        <v>0</v>
      </c>
      <c r="BR94" s="54">
        <f t="shared" si="90"/>
        <v>0</v>
      </c>
      <c r="BS94" s="55">
        <f t="shared" si="90"/>
        <v>0</v>
      </c>
      <c r="BT94" s="54">
        <f t="shared" si="90"/>
        <v>0</v>
      </c>
      <c r="BU94" s="55">
        <f t="shared" si="90"/>
        <v>0</v>
      </c>
      <c r="BV94" s="54">
        <f t="shared" si="90"/>
        <v>0</v>
      </c>
      <c r="BW94" s="55">
        <f t="shared" si="90"/>
        <v>0</v>
      </c>
      <c r="BX94" s="54">
        <f t="shared" si="90"/>
        <v>0</v>
      </c>
      <c r="BY94" s="55">
        <f t="shared" si="90"/>
        <v>0</v>
      </c>
      <c r="BZ94" s="54">
        <f t="shared" si="90"/>
        <v>0</v>
      </c>
      <c r="CA94" s="55">
        <f t="shared" si="90"/>
        <v>0</v>
      </c>
      <c r="CB94" s="54">
        <f t="shared" si="90"/>
        <v>0</v>
      </c>
      <c r="CC94" s="55">
        <f t="shared" si="90"/>
        <v>0</v>
      </c>
      <c r="CD94" s="54">
        <f t="shared" si="90"/>
        <v>0</v>
      </c>
      <c r="CE94" s="55">
        <f t="shared" si="90"/>
        <v>0</v>
      </c>
      <c r="CG94" s="41" t="str">
        <f t="shared" si="87"/>
        <v>0</v>
      </c>
    </row>
    <row r="95" spans="1:85">
      <c r="D95" s="1">
        <f>D94+1</f>
        <v>50</v>
      </c>
      <c r="E95" s="97" t="str">
        <f>VLOOKUP(D95,'NTM-B BOE(All)'!$A$19:$B$84,2,FALSE)</f>
        <v>LocalNational</v>
      </c>
      <c r="F95" s="1"/>
      <c r="G95" s="1"/>
      <c r="H95" s="1"/>
      <c r="I95" s="1"/>
      <c r="J95" s="1"/>
      <c r="K95" s="1"/>
      <c r="L95" s="1"/>
      <c r="M95" s="53"/>
      <c r="N95" s="105" t="str">
        <f t="shared" si="88"/>
        <v/>
      </c>
      <c r="O95" s="55">
        <f>SUMIF($P$17:$CG$17,O$17,$P95:$CG95)</f>
        <v>5368</v>
      </c>
      <c r="P95" s="106">
        <f t="shared" si="89"/>
        <v>0</v>
      </c>
      <c r="Q95" s="55">
        <f t="shared" si="89"/>
        <v>0</v>
      </c>
      <c r="R95" s="54">
        <f t="shared" si="89"/>
        <v>0</v>
      </c>
      <c r="S95" s="55">
        <f t="shared" si="89"/>
        <v>0</v>
      </c>
      <c r="T95" s="54">
        <f t="shared" si="89"/>
        <v>0</v>
      </c>
      <c r="U95" s="55">
        <f t="shared" si="89"/>
        <v>0</v>
      </c>
      <c r="V95" s="54">
        <f t="shared" si="89"/>
        <v>0</v>
      </c>
      <c r="W95" s="55">
        <f t="shared" si="89"/>
        <v>0</v>
      </c>
      <c r="X95" s="54">
        <f t="shared" si="89"/>
        <v>0</v>
      </c>
      <c r="Y95" s="55">
        <f t="shared" si="89"/>
        <v>0</v>
      </c>
      <c r="Z95" s="54">
        <f t="shared" si="89"/>
        <v>0</v>
      </c>
      <c r="AA95" s="55">
        <f t="shared" si="89"/>
        <v>0</v>
      </c>
      <c r="AB95" s="54">
        <f t="shared" si="89"/>
        <v>0</v>
      </c>
      <c r="AC95" s="55">
        <f t="shared" si="89"/>
        <v>0</v>
      </c>
      <c r="AD95" s="54">
        <f t="shared" si="89"/>
        <v>0</v>
      </c>
      <c r="AE95" s="55">
        <f t="shared" si="89"/>
        <v>0</v>
      </c>
      <c r="AF95" s="54">
        <f t="shared" si="90"/>
        <v>0</v>
      </c>
      <c r="AG95" s="55">
        <f t="shared" si="90"/>
        <v>0</v>
      </c>
      <c r="AH95" s="54">
        <f t="shared" si="90"/>
        <v>0</v>
      </c>
      <c r="AI95" s="55">
        <f t="shared" si="90"/>
        <v>0</v>
      </c>
      <c r="AJ95" s="54">
        <f t="shared" si="90"/>
        <v>0</v>
      </c>
      <c r="AK95" s="55">
        <f t="shared" si="90"/>
        <v>0</v>
      </c>
      <c r="AL95" s="54">
        <f t="shared" si="90"/>
        <v>0</v>
      </c>
      <c r="AM95" s="55">
        <f t="shared" si="90"/>
        <v>0</v>
      </c>
      <c r="AN95" s="54">
        <f t="shared" si="90"/>
        <v>0</v>
      </c>
      <c r="AO95" s="55">
        <f t="shared" si="90"/>
        <v>0</v>
      </c>
      <c r="AP95" s="54">
        <f t="shared" si="90"/>
        <v>0</v>
      </c>
      <c r="AQ95" s="55">
        <f t="shared" si="90"/>
        <v>0</v>
      </c>
      <c r="AR95" s="54">
        <f t="shared" si="90"/>
        <v>0</v>
      </c>
      <c r="AS95" s="55">
        <f t="shared" si="90"/>
        <v>0</v>
      </c>
      <c r="AT95" s="54">
        <f t="shared" si="90"/>
        <v>0</v>
      </c>
      <c r="AU95" s="55">
        <f t="shared" si="90"/>
        <v>0</v>
      </c>
      <c r="AV95" s="54">
        <f t="shared" si="90"/>
        <v>0</v>
      </c>
      <c r="AW95" s="55">
        <f t="shared" si="90"/>
        <v>0</v>
      </c>
      <c r="AX95" s="54">
        <f t="shared" si="90"/>
        <v>0</v>
      </c>
      <c r="AY95" s="55">
        <f t="shared" si="90"/>
        <v>0</v>
      </c>
      <c r="AZ95" s="54">
        <f t="shared" si="90"/>
        <v>0</v>
      </c>
      <c r="BA95" s="55">
        <f t="shared" si="90"/>
        <v>0</v>
      </c>
      <c r="BB95" s="54">
        <f t="shared" si="90"/>
        <v>0</v>
      </c>
      <c r="BC95" s="55">
        <f t="shared" si="90"/>
        <v>0</v>
      </c>
      <c r="BD95" s="54">
        <f t="shared" si="90"/>
        <v>440</v>
      </c>
      <c r="BE95" s="55">
        <f t="shared" si="90"/>
        <v>5368</v>
      </c>
      <c r="BF95" s="54">
        <f t="shared" si="90"/>
        <v>0</v>
      </c>
      <c r="BG95" s="55">
        <f t="shared" si="90"/>
        <v>0</v>
      </c>
      <c r="BH95" s="54">
        <f t="shared" si="90"/>
        <v>0</v>
      </c>
      <c r="BI95" s="55">
        <f t="shared" si="90"/>
        <v>0</v>
      </c>
      <c r="BJ95" s="54">
        <f t="shared" si="90"/>
        <v>0</v>
      </c>
      <c r="BK95" s="55">
        <f t="shared" si="90"/>
        <v>0</v>
      </c>
      <c r="BL95" s="54">
        <f t="shared" si="90"/>
        <v>0</v>
      </c>
      <c r="BM95" s="55">
        <f t="shared" si="90"/>
        <v>0</v>
      </c>
      <c r="BN95" s="54">
        <f t="shared" si="90"/>
        <v>0</v>
      </c>
      <c r="BO95" s="55">
        <f t="shared" si="90"/>
        <v>0</v>
      </c>
      <c r="BP95" s="54">
        <f t="shared" si="90"/>
        <v>0</v>
      </c>
      <c r="BQ95" s="55">
        <f t="shared" si="90"/>
        <v>0</v>
      </c>
      <c r="BR95" s="54">
        <f t="shared" si="90"/>
        <v>0</v>
      </c>
      <c r="BS95" s="55">
        <f t="shared" si="90"/>
        <v>0</v>
      </c>
      <c r="BT95" s="54">
        <f t="shared" si="90"/>
        <v>0</v>
      </c>
      <c r="BU95" s="55">
        <f t="shared" si="90"/>
        <v>0</v>
      </c>
      <c r="BV95" s="54">
        <f t="shared" si="90"/>
        <v>0</v>
      </c>
      <c r="BW95" s="55">
        <f t="shared" si="90"/>
        <v>0</v>
      </c>
      <c r="BX95" s="54">
        <f t="shared" si="90"/>
        <v>0</v>
      </c>
      <c r="BY95" s="55">
        <f t="shared" si="90"/>
        <v>0</v>
      </c>
      <c r="BZ95" s="54">
        <f t="shared" si="90"/>
        <v>0</v>
      </c>
      <c r="CA95" s="55">
        <f t="shared" si="90"/>
        <v>0</v>
      </c>
      <c r="CB95" s="54">
        <f t="shared" si="90"/>
        <v>0</v>
      </c>
      <c r="CC95" s="55">
        <f t="shared" si="90"/>
        <v>0</v>
      </c>
      <c r="CD95" s="54">
        <f t="shared" si="90"/>
        <v>0</v>
      </c>
      <c r="CE95" s="55">
        <f t="shared" si="90"/>
        <v>0</v>
      </c>
      <c r="CG95" s="41" t="str">
        <f t="shared" si="87"/>
        <v>1</v>
      </c>
    </row>
    <row r="96" spans="1:85">
      <c r="D96" s="1">
        <f>D95+1</f>
        <v>51</v>
      </c>
      <c r="E96" s="97">
        <f>VLOOKUP(D96,'NTM-B BOE(All)'!$A$19:$B$84,2,FALSE)</f>
        <v>0</v>
      </c>
      <c r="F96" s="1"/>
      <c r="G96" s="1"/>
      <c r="H96" s="1"/>
      <c r="I96" s="1"/>
      <c r="J96" s="1"/>
      <c r="K96" s="1"/>
      <c r="L96" s="1"/>
      <c r="M96" s="53"/>
      <c r="N96" s="105" t="str">
        <f t="shared" si="88"/>
        <v/>
      </c>
      <c r="O96" s="55">
        <f>SUMIF($P$17:$CG$17,O$17,$P96:$CG96)</f>
        <v>0</v>
      </c>
      <c r="P96" s="106">
        <f t="shared" si="89"/>
        <v>0</v>
      </c>
      <c r="Q96" s="55">
        <f t="shared" si="89"/>
        <v>0</v>
      </c>
      <c r="R96" s="54">
        <f t="shared" si="89"/>
        <v>0</v>
      </c>
      <c r="S96" s="55">
        <f t="shared" si="89"/>
        <v>0</v>
      </c>
      <c r="T96" s="54">
        <f t="shared" si="89"/>
        <v>0</v>
      </c>
      <c r="U96" s="55">
        <f t="shared" si="89"/>
        <v>0</v>
      </c>
      <c r="V96" s="54">
        <f t="shared" si="89"/>
        <v>0</v>
      </c>
      <c r="W96" s="55">
        <f t="shared" si="89"/>
        <v>0</v>
      </c>
      <c r="X96" s="54">
        <f t="shared" si="89"/>
        <v>0</v>
      </c>
      <c r="Y96" s="55">
        <f t="shared" si="89"/>
        <v>0</v>
      </c>
      <c r="Z96" s="54">
        <f t="shared" si="89"/>
        <v>0</v>
      </c>
      <c r="AA96" s="55">
        <f t="shared" si="89"/>
        <v>0</v>
      </c>
      <c r="AB96" s="54">
        <f t="shared" si="89"/>
        <v>0</v>
      </c>
      <c r="AC96" s="55">
        <f t="shared" si="89"/>
        <v>0</v>
      </c>
      <c r="AD96" s="54">
        <f t="shared" si="89"/>
        <v>0</v>
      </c>
      <c r="AE96" s="55">
        <f t="shared" si="89"/>
        <v>0</v>
      </c>
      <c r="AF96" s="54">
        <f t="shared" si="90"/>
        <v>0</v>
      </c>
      <c r="AG96" s="55">
        <f t="shared" si="90"/>
        <v>0</v>
      </c>
      <c r="AH96" s="54">
        <f t="shared" si="90"/>
        <v>0</v>
      </c>
      <c r="AI96" s="55">
        <f t="shared" si="90"/>
        <v>0</v>
      </c>
      <c r="AJ96" s="54">
        <f t="shared" si="90"/>
        <v>0</v>
      </c>
      <c r="AK96" s="55">
        <f t="shared" si="90"/>
        <v>0</v>
      </c>
      <c r="AL96" s="54">
        <f t="shared" si="90"/>
        <v>0</v>
      </c>
      <c r="AM96" s="55">
        <f t="shared" si="90"/>
        <v>0</v>
      </c>
      <c r="AN96" s="54">
        <f t="shared" si="90"/>
        <v>0</v>
      </c>
      <c r="AO96" s="55">
        <f t="shared" si="90"/>
        <v>0</v>
      </c>
      <c r="AP96" s="54">
        <f t="shared" si="90"/>
        <v>0</v>
      </c>
      <c r="AQ96" s="55">
        <f t="shared" si="90"/>
        <v>0</v>
      </c>
      <c r="AR96" s="54">
        <f t="shared" si="90"/>
        <v>0</v>
      </c>
      <c r="AS96" s="55">
        <f t="shared" si="90"/>
        <v>0</v>
      </c>
      <c r="AT96" s="54">
        <f t="shared" si="90"/>
        <v>0</v>
      </c>
      <c r="AU96" s="55">
        <f t="shared" si="90"/>
        <v>0</v>
      </c>
      <c r="AV96" s="54">
        <f t="shared" si="90"/>
        <v>0</v>
      </c>
      <c r="AW96" s="55">
        <f t="shared" si="90"/>
        <v>0</v>
      </c>
      <c r="AX96" s="54">
        <f t="shared" si="90"/>
        <v>0</v>
      </c>
      <c r="AY96" s="55">
        <f t="shared" si="90"/>
        <v>0</v>
      </c>
      <c r="AZ96" s="54">
        <f t="shared" si="90"/>
        <v>0</v>
      </c>
      <c r="BA96" s="55">
        <f t="shared" si="90"/>
        <v>0</v>
      </c>
      <c r="BB96" s="54">
        <f t="shared" si="90"/>
        <v>0</v>
      </c>
      <c r="BC96" s="55">
        <f t="shared" si="90"/>
        <v>0</v>
      </c>
      <c r="BD96" s="54">
        <f t="shared" si="90"/>
        <v>0</v>
      </c>
      <c r="BE96" s="55">
        <f t="shared" si="90"/>
        <v>0</v>
      </c>
      <c r="BF96" s="54">
        <f t="shared" si="90"/>
        <v>0</v>
      </c>
      <c r="BG96" s="55">
        <f t="shared" si="90"/>
        <v>0</v>
      </c>
      <c r="BH96" s="54">
        <f t="shared" si="90"/>
        <v>0</v>
      </c>
      <c r="BI96" s="55">
        <f t="shared" si="90"/>
        <v>0</v>
      </c>
      <c r="BJ96" s="54">
        <f t="shared" si="90"/>
        <v>0</v>
      </c>
      <c r="BK96" s="55">
        <f t="shared" si="90"/>
        <v>0</v>
      </c>
      <c r="BL96" s="54">
        <f t="shared" si="90"/>
        <v>0</v>
      </c>
      <c r="BM96" s="55">
        <f t="shared" si="90"/>
        <v>0</v>
      </c>
      <c r="BN96" s="54">
        <f t="shared" si="90"/>
        <v>0</v>
      </c>
      <c r="BO96" s="55">
        <f t="shared" si="90"/>
        <v>0</v>
      </c>
      <c r="BP96" s="54">
        <f t="shared" si="90"/>
        <v>0</v>
      </c>
      <c r="BQ96" s="55">
        <f t="shared" si="90"/>
        <v>0</v>
      </c>
      <c r="BR96" s="54">
        <f t="shared" si="90"/>
        <v>0</v>
      </c>
      <c r="BS96" s="55">
        <f t="shared" si="90"/>
        <v>0</v>
      </c>
      <c r="BT96" s="54">
        <f t="shared" si="90"/>
        <v>0</v>
      </c>
      <c r="BU96" s="55">
        <f t="shared" si="90"/>
        <v>0</v>
      </c>
      <c r="BV96" s="54">
        <f t="shared" si="90"/>
        <v>0</v>
      </c>
      <c r="BW96" s="55">
        <f t="shared" si="90"/>
        <v>0</v>
      </c>
      <c r="BX96" s="54">
        <f t="shared" si="90"/>
        <v>0</v>
      </c>
      <c r="BY96" s="55">
        <f t="shared" si="90"/>
        <v>0</v>
      </c>
      <c r="BZ96" s="54">
        <f t="shared" si="90"/>
        <v>0</v>
      </c>
      <c r="CA96" s="55">
        <f t="shared" si="90"/>
        <v>0</v>
      </c>
      <c r="CB96" s="54">
        <f t="shared" si="90"/>
        <v>0</v>
      </c>
      <c r="CC96" s="55">
        <f t="shared" si="90"/>
        <v>0</v>
      </c>
      <c r="CD96" s="54">
        <f t="shared" si="90"/>
        <v>0</v>
      </c>
      <c r="CE96" s="55">
        <f t="shared" si="90"/>
        <v>0</v>
      </c>
      <c r="CG96" s="41" t="str">
        <f t="shared" si="87"/>
        <v>0</v>
      </c>
    </row>
    <row r="97" spans="1:85" s="61" customFormat="1">
      <c r="A97" s="1"/>
      <c r="B97" s="1"/>
      <c r="C97" s="1"/>
      <c r="D97" s="1">
        <f>D96+1</f>
        <v>52</v>
      </c>
      <c r="E97" s="100">
        <f>VLOOKUP(D97,'NTM-B BOE(All)'!$A$19:$B$84,2,FALSE)</f>
        <v>0</v>
      </c>
      <c r="M97" s="102"/>
      <c r="N97" s="107" t="str">
        <f t="shared" si="88"/>
        <v/>
      </c>
      <c r="O97" s="71">
        <f>SUMIF($P$17:$CG$17,O$17,$P97:$CG97)</f>
        <v>0</v>
      </c>
      <c r="P97" s="108">
        <f t="shared" si="89"/>
        <v>0</v>
      </c>
      <c r="Q97" s="71">
        <f t="shared" si="89"/>
        <v>0</v>
      </c>
      <c r="R97" s="70">
        <f t="shared" si="89"/>
        <v>0</v>
      </c>
      <c r="S97" s="71">
        <f t="shared" si="89"/>
        <v>0</v>
      </c>
      <c r="T97" s="70">
        <f t="shared" si="89"/>
        <v>0</v>
      </c>
      <c r="U97" s="71">
        <f t="shared" si="89"/>
        <v>0</v>
      </c>
      <c r="V97" s="70">
        <f t="shared" si="89"/>
        <v>0</v>
      </c>
      <c r="W97" s="71">
        <f t="shared" si="89"/>
        <v>0</v>
      </c>
      <c r="X97" s="70">
        <f t="shared" si="89"/>
        <v>0</v>
      </c>
      <c r="Y97" s="71">
        <f t="shared" si="89"/>
        <v>0</v>
      </c>
      <c r="Z97" s="70">
        <f t="shared" si="89"/>
        <v>0</v>
      </c>
      <c r="AA97" s="71">
        <f t="shared" si="89"/>
        <v>0</v>
      </c>
      <c r="AB97" s="70">
        <f t="shared" si="89"/>
        <v>0</v>
      </c>
      <c r="AC97" s="71">
        <f t="shared" si="89"/>
        <v>0</v>
      </c>
      <c r="AD97" s="70">
        <f t="shared" si="89"/>
        <v>0</v>
      </c>
      <c r="AE97" s="71">
        <f t="shared" si="89"/>
        <v>0</v>
      </c>
      <c r="AF97" s="70">
        <f t="shared" si="90"/>
        <v>0</v>
      </c>
      <c r="AG97" s="71">
        <f t="shared" si="90"/>
        <v>0</v>
      </c>
      <c r="AH97" s="70">
        <f t="shared" si="90"/>
        <v>0</v>
      </c>
      <c r="AI97" s="71">
        <f t="shared" si="90"/>
        <v>0</v>
      </c>
      <c r="AJ97" s="70">
        <f t="shared" si="90"/>
        <v>0</v>
      </c>
      <c r="AK97" s="71">
        <f t="shared" si="90"/>
        <v>0</v>
      </c>
      <c r="AL97" s="70">
        <f t="shared" si="90"/>
        <v>0</v>
      </c>
      <c r="AM97" s="71">
        <f t="shared" si="90"/>
        <v>0</v>
      </c>
      <c r="AN97" s="70">
        <f t="shared" si="90"/>
        <v>0</v>
      </c>
      <c r="AO97" s="71">
        <f t="shared" si="90"/>
        <v>0</v>
      </c>
      <c r="AP97" s="70">
        <f t="shared" si="90"/>
        <v>0</v>
      </c>
      <c r="AQ97" s="71">
        <f t="shared" si="90"/>
        <v>0</v>
      </c>
      <c r="AR97" s="70">
        <f t="shared" si="90"/>
        <v>0</v>
      </c>
      <c r="AS97" s="71">
        <f t="shared" si="90"/>
        <v>0</v>
      </c>
      <c r="AT97" s="70">
        <f t="shared" si="90"/>
        <v>0</v>
      </c>
      <c r="AU97" s="71">
        <f t="shared" si="90"/>
        <v>0</v>
      </c>
      <c r="AV97" s="70">
        <f t="shared" si="90"/>
        <v>0</v>
      </c>
      <c r="AW97" s="71">
        <f t="shared" si="90"/>
        <v>0</v>
      </c>
      <c r="AX97" s="70">
        <f t="shared" si="90"/>
        <v>0</v>
      </c>
      <c r="AY97" s="71">
        <f t="shared" si="90"/>
        <v>0</v>
      </c>
      <c r="AZ97" s="70">
        <f t="shared" si="90"/>
        <v>0</v>
      </c>
      <c r="BA97" s="71">
        <f t="shared" si="90"/>
        <v>0</v>
      </c>
      <c r="BB97" s="70">
        <f t="shared" si="90"/>
        <v>0</v>
      </c>
      <c r="BC97" s="71">
        <f t="shared" si="90"/>
        <v>0</v>
      </c>
      <c r="BD97" s="70">
        <f t="shared" si="90"/>
        <v>0</v>
      </c>
      <c r="BE97" s="71">
        <f t="shared" si="90"/>
        <v>0</v>
      </c>
      <c r="BF97" s="70">
        <f t="shared" si="90"/>
        <v>0</v>
      </c>
      <c r="BG97" s="71">
        <f t="shared" si="90"/>
        <v>0</v>
      </c>
      <c r="BH97" s="70">
        <f t="shared" si="90"/>
        <v>0</v>
      </c>
      <c r="BI97" s="71">
        <f t="shared" si="90"/>
        <v>0</v>
      </c>
      <c r="BJ97" s="70">
        <f t="shared" si="90"/>
        <v>0</v>
      </c>
      <c r="BK97" s="71">
        <f t="shared" si="90"/>
        <v>0</v>
      </c>
      <c r="BL97" s="70">
        <f t="shared" si="90"/>
        <v>0</v>
      </c>
      <c r="BM97" s="71">
        <f t="shared" si="90"/>
        <v>0</v>
      </c>
      <c r="BN97" s="70">
        <f t="shared" si="90"/>
        <v>0</v>
      </c>
      <c r="BO97" s="71">
        <f t="shared" si="90"/>
        <v>0</v>
      </c>
      <c r="BP97" s="70">
        <f t="shared" si="90"/>
        <v>0</v>
      </c>
      <c r="BQ97" s="71">
        <f t="shared" si="90"/>
        <v>0</v>
      </c>
      <c r="BR97" s="70">
        <f t="shared" si="90"/>
        <v>0</v>
      </c>
      <c r="BS97" s="71">
        <f t="shared" si="90"/>
        <v>0</v>
      </c>
      <c r="BT97" s="70">
        <f t="shared" si="90"/>
        <v>0</v>
      </c>
      <c r="BU97" s="71">
        <f t="shared" si="90"/>
        <v>0</v>
      </c>
      <c r="BV97" s="70">
        <f t="shared" si="90"/>
        <v>0</v>
      </c>
      <c r="BW97" s="71">
        <f t="shared" si="90"/>
        <v>0</v>
      </c>
      <c r="BX97" s="70">
        <f t="shared" si="90"/>
        <v>0</v>
      </c>
      <c r="BY97" s="71">
        <f t="shared" si="90"/>
        <v>0</v>
      </c>
      <c r="BZ97" s="70">
        <f t="shared" si="90"/>
        <v>0</v>
      </c>
      <c r="CA97" s="71">
        <f t="shared" ref="CA97:CE97" si="91">SUMIF($H$19:$H$46,$E97,CA$19:CA$46)</f>
        <v>0</v>
      </c>
      <c r="CB97" s="70">
        <f t="shared" si="91"/>
        <v>0</v>
      </c>
      <c r="CC97" s="71">
        <f t="shared" si="91"/>
        <v>0</v>
      </c>
      <c r="CD97" s="70">
        <f t="shared" si="91"/>
        <v>0</v>
      </c>
      <c r="CE97" s="71">
        <f t="shared" si="91"/>
        <v>0</v>
      </c>
      <c r="CG97" s="72" t="str">
        <f t="shared" si="87"/>
        <v>0</v>
      </c>
    </row>
    <row r="98" spans="1:85">
      <c r="E98" s="73" t="s">
        <v>49</v>
      </c>
      <c r="F98" s="1"/>
      <c r="G98" s="1"/>
      <c r="H98" s="1"/>
      <c r="I98" s="1"/>
      <c r="J98" s="1"/>
      <c r="K98" s="1"/>
      <c r="L98" s="1"/>
      <c r="M98" s="53"/>
      <c r="N98" s="105" t="str">
        <f t="shared" si="88"/>
        <v/>
      </c>
      <c r="O98" s="55">
        <f>SUBTOTAL(9,O93:O97)</f>
        <v>5368</v>
      </c>
      <c r="P98" s="106">
        <f>SUBTOTAL(9,P93:P97)</f>
        <v>0</v>
      </c>
      <c r="Q98" s="55">
        <f>SUBTOTAL(9,Q93:Q97)</f>
        <v>0</v>
      </c>
      <c r="R98" s="106">
        <f t="shared" ref="R98:CC98" si="92">SUBTOTAL(9,R93:R97)</f>
        <v>0</v>
      </c>
      <c r="S98" s="55">
        <f t="shared" si="92"/>
        <v>0</v>
      </c>
      <c r="T98" s="106">
        <f t="shared" si="92"/>
        <v>0</v>
      </c>
      <c r="U98" s="55">
        <f t="shared" si="92"/>
        <v>0</v>
      </c>
      <c r="V98" s="106">
        <f t="shared" si="92"/>
        <v>0</v>
      </c>
      <c r="W98" s="55">
        <f t="shared" si="92"/>
        <v>0</v>
      </c>
      <c r="X98" s="106">
        <f t="shared" si="92"/>
        <v>0</v>
      </c>
      <c r="Y98" s="55">
        <f t="shared" si="92"/>
        <v>0</v>
      </c>
      <c r="Z98" s="106">
        <f t="shared" si="92"/>
        <v>0</v>
      </c>
      <c r="AA98" s="55">
        <f t="shared" si="92"/>
        <v>0</v>
      </c>
      <c r="AB98" s="106">
        <f t="shared" si="92"/>
        <v>0</v>
      </c>
      <c r="AC98" s="55">
        <f t="shared" si="92"/>
        <v>0</v>
      </c>
      <c r="AD98" s="106">
        <f t="shared" si="92"/>
        <v>0</v>
      </c>
      <c r="AE98" s="55">
        <f t="shared" si="92"/>
        <v>0</v>
      </c>
      <c r="AF98" s="106">
        <f t="shared" si="92"/>
        <v>0</v>
      </c>
      <c r="AG98" s="55">
        <f t="shared" si="92"/>
        <v>0</v>
      </c>
      <c r="AH98" s="106">
        <f t="shared" si="92"/>
        <v>0</v>
      </c>
      <c r="AI98" s="55">
        <f t="shared" si="92"/>
        <v>0</v>
      </c>
      <c r="AJ98" s="106">
        <f t="shared" si="92"/>
        <v>0</v>
      </c>
      <c r="AK98" s="55">
        <f t="shared" si="92"/>
        <v>0</v>
      </c>
      <c r="AL98" s="106">
        <f t="shared" si="92"/>
        <v>0</v>
      </c>
      <c r="AM98" s="55">
        <f t="shared" si="92"/>
        <v>0</v>
      </c>
      <c r="AN98" s="106">
        <f t="shared" si="92"/>
        <v>0</v>
      </c>
      <c r="AO98" s="55">
        <f t="shared" si="92"/>
        <v>0</v>
      </c>
      <c r="AP98" s="106">
        <f t="shared" si="92"/>
        <v>0</v>
      </c>
      <c r="AQ98" s="55">
        <f t="shared" si="92"/>
        <v>0</v>
      </c>
      <c r="AR98" s="106">
        <f t="shared" si="92"/>
        <v>0</v>
      </c>
      <c r="AS98" s="55">
        <f t="shared" si="92"/>
        <v>0</v>
      </c>
      <c r="AT98" s="106">
        <f t="shared" si="92"/>
        <v>0</v>
      </c>
      <c r="AU98" s="55">
        <f t="shared" si="92"/>
        <v>0</v>
      </c>
      <c r="AV98" s="106">
        <f t="shared" si="92"/>
        <v>0</v>
      </c>
      <c r="AW98" s="55">
        <f t="shared" si="92"/>
        <v>0</v>
      </c>
      <c r="AX98" s="106">
        <f t="shared" si="92"/>
        <v>0</v>
      </c>
      <c r="AY98" s="55">
        <f t="shared" si="92"/>
        <v>0</v>
      </c>
      <c r="AZ98" s="106">
        <f t="shared" si="92"/>
        <v>0</v>
      </c>
      <c r="BA98" s="55">
        <f t="shared" si="92"/>
        <v>0</v>
      </c>
      <c r="BB98" s="106">
        <f t="shared" si="92"/>
        <v>0</v>
      </c>
      <c r="BC98" s="55">
        <f t="shared" si="92"/>
        <v>0</v>
      </c>
      <c r="BD98" s="106">
        <f t="shared" si="92"/>
        <v>440</v>
      </c>
      <c r="BE98" s="55">
        <f t="shared" si="92"/>
        <v>5368</v>
      </c>
      <c r="BF98" s="106">
        <f t="shared" si="92"/>
        <v>0</v>
      </c>
      <c r="BG98" s="55">
        <f t="shared" si="92"/>
        <v>0</v>
      </c>
      <c r="BH98" s="106">
        <f t="shared" si="92"/>
        <v>0</v>
      </c>
      <c r="BI98" s="55">
        <f t="shared" si="92"/>
        <v>0</v>
      </c>
      <c r="BJ98" s="106">
        <f t="shared" si="92"/>
        <v>0</v>
      </c>
      <c r="BK98" s="55">
        <f t="shared" si="92"/>
        <v>0</v>
      </c>
      <c r="BL98" s="106">
        <f t="shared" si="92"/>
        <v>0</v>
      </c>
      <c r="BM98" s="55">
        <f t="shared" si="92"/>
        <v>0</v>
      </c>
      <c r="BN98" s="106">
        <f t="shared" si="92"/>
        <v>0</v>
      </c>
      <c r="BO98" s="55">
        <f t="shared" si="92"/>
        <v>0</v>
      </c>
      <c r="BP98" s="106">
        <f t="shared" si="92"/>
        <v>0</v>
      </c>
      <c r="BQ98" s="55">
        <f t="shared" si="92"/>
        <v>0</v>
      </c>
      <c r="BR98" s="106">
        <f t="shared" si="92"/>
        <v>0</v>
      </c>
      <c r="BS98" s="55">
        <f t="shared" si="92"/>
        <v>0</v>
      </c>
      <c r="BT98" s="106">
        <f t="shared" si="92"/>
        <v>0</v>
      </c>
      <c r="BU98" s="55">
        <f t="shared" si="92"/>
        <v>0</v>
      </c>
      <c r="BV98" s="106">
        <f t="shared" si="92"/>
        <v>0</v>
      </c>
      <c r="BW98" s="55">
        <f t="shared" si="92"/>
        <v>0</v>
      </c>
      <c r="BX98" s="106">
        <f t="shared" si="92"/>
        <v>0</v>
      </c>
      <c r="BY98" s="55">
        <f t="shared" si="92"/>
        <v>0</v>
      </c>
      <c r="BZ98" s="106">
        <f t="shared" si="92"/>
        <v>0</v>
      </c>
      <c r="CA98" s="55">
        <f t="shared" si="92"/>
        <v>0</v>
      </c>
      <c r="CB98" s="106">
        <f t="shared" si="92"/>
        <v>0</v>
      </c>
      <c r="CC98" s="55">
        <f t="shared" si="92"/>
        <v>0</v>
      </c>
      <c r="CD98" s="106">
        <f>SUBTOTAL(9,CD93:CD97)</f>
        <v>0</v>
      </c>
      <c r="CE98" s="55">
        <f>SUBTOTAL(9,CE93:CE97)</f>
        <v>0</v>
      </c>
      <c r="CG98" s="41" t="str">
        <f t="shared" si="87"/>
        <v>1</v>
      </c>
    </row>
    <row r="99" spans="1:85">
      <c r="E99" s="10"/>
      <c r="F99" s="1"/>
      <c r="G99" s="1"/>
      <c r="H99" s="1"/>
      <c r="I99" s="1"/>
      <c r="J99" s="1"/>
      <c r="K99" s="1"/>
      <c r="L99" s="1"/>
      <c r="M99" s="53"/>
      <c r="N99" s="86"/>
      <c r="O99" s="55"/>
      <c r="P99" s="86"/>
      <c r="Q99" s="55"/>
      <c r="R99" s="86"/>
      <c r="S99" s="55"/>
      <c r="T99" s="86"/>
      <c r="U99" s="55"/>
      <c r="V99" s="86"/>
      <c r="W99" s="55"/>
      <c r="X99" s="86"/>
      <c r="Y99" s="55"/>
      <c r="Z99" s="86"/>
      <c r="AA99" s="55"/>
      <c r="AB99" s="86"/>
      <c r="AC99" s="55"/>
      <c r="AD99" s="86"/>
      <c r="AE99" s="55"/>
      <c r="AF99" s="86"/>
      <c r="AG99" s="55"/>
      <c r="AH99" s="86"/>
      <c r="AI99" s="55"/>
      <c r="AJ99" s="86"/>
      <c r="AK99" s="55"/>
      <c r="AL99" s="86"/>
      <c r="AM99" s="55"/>
      <c r="AN99" s="86"/>
      <c r="AO99" s="55"/>
      <c r="AP99" s="86"/>
      <c r="AQ99" s="55"/>
      <c r="AR99" s="86"/>
      <c r="AS99" s="55"/>
      <c r="AT99" s="86"/>
      <c r="AU99" s="55"/>
      <c r="AV99" s="86"/>
      <c r="AW99" s="55"/>
      <c r="AX99" s="86"/>
      <c r="AY99" s="55"/>
      <c r="AZ99" s="86"/>
      <c r="BA99" s="55"/>
      <c r="BB99" s="86"/>
      <c r="BC99" s="55"/>
      <c r="BD99" s="86"/>
      <c r="BE99" s="55"/>
      <c r="BF99" s="86"/>
      <c r="BG99" s="55"/>
      <c r="BH99" s="86"/>
      <c r="BI99" s="55"/>
      <c r="BJ99" s="86"/>
      <c r="BK99" s="55"/>
      <c r="BL99" s="86"/>
      <c r="BM99" s="55"/>
      <c r="BN99" s="86"/>
      <c r="BO99" s="55"/>
      <c r="BP99" s="86"/>
      <c r="BQ99" s="55"/>
      <c r="BR99" s="86"/>
      <c r="BS99" s="55"/>
      <c r="BT99" s="86"/>
      <c r="BU99" s="55"/>
      <c r="BV99" s="86"/>
      <c r="BW99" s="55"/>
      <c r="BX99" s="86"/>
      <c r="BY99" s="55"/>
      <c r="BZ99" s="86"/>
      <c r="CA99" s="55"/>
      <c r="CB99" s="86"/>
      <c r="CC99" s="55"/>
      <c r="CD99" s="86"/>
      <c r="CE99" s="55"/>
      <c r="CG99" s="41" t="str">
        <f t="shared" si="87"/>
        <v>1</v>
      </c>
    </row>
    <row r="100" spans="1:85">
      <c r="A100" s="1" t="str">
        <f>[1]InputSheet!$C$44</f>
        <v>MH</v>
      </c>
      <c r="B100" s="1" t="str">
        <f>[1]InputSheet!$D$44</f>
        <v>Contr/Govt</v>
      </c>
      <c r="C100" s="84" t="str">
        <f>$F$6&amp;$A100&amp;$B100</f>
        <v>ISMHContr/Govt</v>
      </c>
      <c r="D100" s="84"/>
      <c r="E100" s="103" t="s">
        <v>50</v>
      </c>
      <c r="F100" s="1"/>
      <c r="G100" s="1"/>
      <c r="H100" s="1"/>
      <c r="I100" s="1"/>
      <c r="J100" s="1"/>
      <c r="K100" s="1"/>
      <c r="L100" s="85"/>
      <c r="M100" s="82">
        <v>2.6599999999999999E-2</v>
      </c>
      <c r="N100" s="86"/>
      <c r="O100" s="55">
        <f>SUMIF($P$17:$CG$17,O$17,$P100:$CG100)</f>
        <v>53</v>
      </c>
      <c r="P100" s="87">
        <f>Q90</f>
        <v>0</v>
      </c>
      <c r="Q100" s="55">
        <f>ROUND(P100*$M100,0)</f>
        <v>0</v>
      </c>
      <c r="R100" s="87">
        <f>S90</f>
        <v>0</v>
      </c>
      <c r="S100" s="55">
        <f>ROUND(R100*$M100,0)</f>
        <v>0</v>
      </c>
      <c r="T100" s="87">
        <f>U90</f>
        <v>0</v>
      </c>
      <c r="U100" s="55">
        <f>ROUND(T100*$M100,0)</f>
        <v>0</v>
      </c>
      <c r="V100" s="87">
        <f>W90</f>
        <v>0</v>
      </c>
      <c r="W100" s="55">
        <f>ROUND(V100*$M100,0)</f>
        <v>0</v>
      </c>
      <c r="X100" s="87">
        <f>Y90</f>
        <v>0</v>
      </c>
      <c r="Y100" s="55">
        <f>ROUND(X100*$M100,0)</f>
        <v>0</v>
      </c>
      <c r="Z100" s="87">
        <f>AA90</f>
        <v>0</v>
      </c>
      <c r="AA100" s="55">
        <f>ROUND(Z100*$M100,0)</f>
        <v>0</v>
      </c>
      <c r="AB100" s="87">
        <f>AC90</f>
        <v>0</v>
      </c>
      <c r="AC100" s="55">
        <f>ROUND(AB100*$M100,0)</f>
        <v>0</v>
      </c>
      <c r="AD100" s="87">
        <f>AE90</f>
        <v>0</v>
      </c>
      <c r="AE100" s="55">
        <f>ROUND(AD100*$M100,0)</f>
        <v>0</v>
      </c>
      <c r="AF100" s="87">
        <f>AG90</f>
        <v>0</v>
      </c>
      <c r="AG100" s="55">
        <f>ROUND(AF100*$M100,0)</f>
        <v>0</v>
      </c>
      <c r="AH100" s="87">
        <f>AI90</f>
        <v>0</v>
      </c>
      <c r="AI100" s="55">
        <f>ROUND(AH100*$M100,0)</f>
        <v>0</v>
      </c>
      <c r="AJ100" s="87">
        <f>AK90</f>
        <v>0</v>
      </c>
      <c r="AK100" s="55">
        <f>ROUND(AJ100*$M100,0)</f>
        <v>0</v>
      </c>
      <c r="AL100" s="87">
        <f>AM90</f>
        <v>0</v>
      </c>
      <c r="AM100" s="55">
        <f>ROUND(AL100*$M100,0)</f>
        <v>0</v>
      </c>
      <c r="AN100" s="87">
        <f>AO90</f>
        <v>0</v>
      </c>
      <c r="AO100" s="55">
        <f>ROUND(AN100*$M100,0)</f>
        <v>0</v>
      </c>
      <c r="AP100" s="87">
        <f>AQ90</f>
        <v>0</v>
      </c>
      <c r="AQ100" s="55">
        <f>ROUND(AP100*$M100,0)</f>
        <v>0</v>
      </c>
      <c r="AR100" s="87">
        <f>AS90</f>
        <v>0</v>
      </c>
      <c r="AS100" s="55">
        <f>ROUND(AR100*$M100,0)</f>
        <v>0</v>
      </c>
      <c r="AT100" s="87">
        <f>AU90</f>
        <v>0</v>
      </c>
      <c r="AU100" s="55">
        <f>ROUND(AT100*$M100,0)</f>
        <v>0</v>
      </c>
      <c r="AV100" s="87">
        <f>AW90</f>
        <v>0</v>
      </c>
      <c r="AW100" s="55">
        <f>ROUND(AV100*$M100,0)</f>
        <v>0</v>
      </c>
      <c r="AX100" s="87">
        <f>AY90</f>
        <v>0</v>
      </c>
      <c r="AY100" s="55">
        <f>ROUND(AX100*$M100,0)</f>
        <v>0</v>
      </c>
      <c r="AZ100" s="87">
        <f>BA90</f>
        <v>0</v>
      </c>
      <c r="BA100" s="55">
        <f>ROUND(AZ100*$M100,0)</f>
        <v>0</v>
      </c>
      <c r="BB100" s="87">
        <f>BC90</f>
        <v>0</v>
      </c>
      <c r="BC100" s="55">
        <f>ROUND(BB100*$M100,0)</f>
        <v>0</v>
      </c>
      <c r="BD100" s="87">
        <f>BE90</f>
        <v>0</v>
      </c>
      <c r="BE100" s="55">
        <f>ROUND(BD100*$M100,0)</f>
        <v>0</v>
      </c>
      <c r="BF100" s="87">
        <f>BG90</f>
        <v>1000</v>
      </c>
      <c r="BG100" s="55">
        <f>ROUND(BF100*$M100,0)</f>
        <v>27</v>
      </c>
      <c r="BH100" s="87">
        <f t="shared" ref="BH100:BX100" si="93">BI90</f>
        <v>0</v>
      </c>
      <c r="BI100" s="55">
        <f>ROUND(BH100*$M100,0)</f>
        <v>0</v>
      </c>
      <c r="BJ100" s="87">
        <f t="shared" si="93"/>
        <v>0</v>
      </c>
      <c r="BK100" s="55">
        <f>ROUND(BJ100*$M100,0)</f>
        <v>0</v>
      </c>
      <c r="BL100" s="87">
        <f t="shared" si="93"/>
        <v>0</v>
      </c>
      <c r="BM100" s="55">
        <f>ROUND(BL100*$M100,0)</f>
        <v>0</v>
      </c>
      <c r="BN100" s="87">
        <f t="shared" si="93"/>
        <v>0</v>
      </c>
      <c r="BO100" s="55">
        <f>ROUND(BN100*$M100,0)</f>
        <v>0</v>
      </c>
      <c r="BP100" s="87">
        <f t="shared" si="93"/>
        <v>0</v>
      </c>
      <c r="BQ100" s="55">
        <f>ROUND(BP100*$M100,0)</f>
        <v>0</v>
      </c>
      <c r="BR100" s="87">
        <f t="shared" si="93"/>
        <v>0</v>
      </c>
      <c r="BS100" s="55">
        <f>ROUND(BR100*$M100,0)</f>
        <v>0</v>
      </c>
      <c r="BT100" s="87">
        <f t="shared" si="93"/>
        <v>0</v>
      </c>
      <c r="BU100" s="55">
        <f>ROUND(BT100*$M100,0)</f>
        <v>0</v>
      </c>
      <c r="BV100" s="87">
        <f t="shared" si="93"/>
        <v>0</v>
      </c>
      <c r="BW100" s="55">
        <f>ROUND(BV100*$M100,0)</f>
        <v>0</v>
      </c>
      <c r="BX100" s="87">
        <f t="shared" si="93"/>
        <v>0</v>
      </c>
      <c r="BY100" s="55">
        <f>ROUND(BX100*$M100,0)</f>
        <v>0</v>
      </c>
      <c r="BZ100" s="87">
        <f>CA90</f>
        <v>0</v>
      </c>
      <c r="CA100" s="55">
        <f>ROUND(BZ100*$M100,0)</f>
        <v>0</v>
      </c>
      <c r="CB100" s="87">
        <f>CC90</f>
        <v>500</v>
      </c>
      <c r="CC100" s="55">
        <f>ROUND(CB100*$M100,0)</f>
        <v>13</v>
      </c>
      <c r="CD100" s="87">
        <f>CE90</f>
        <v>500</v>
      </c>
      <c r="CE100" s="55">
        <f>ROUND(CD100*$M100,0)</f>
        <v>13</v>
      </c>
      <c r="CG100" s="41" t="str">
        <f t="shared" si="87"/>
        <v>1</v>
      </c>
    </row>
    <row r="101" spans="1:85" s="61" customFormat="1">
      <c r="A101" s="1" t="str">
        <f>[1]InputSheet!$C$44</f>
        <v>MH</v>
      </c>
      <c r="B101" s="1" t="str">
        <f>[1]InputSheet!$D$44</f>
        <v>Contr/Govt</v>
      </c>
      <c r="C101" s="84" t="str">
        <f>$F$6&amp;$A101&amp;$B101</f>
        <v>ISMHContr/Govt</v>
      </c>
      <c r="D101" s="84"/>
      <c r="E101" s="109" t="s">
        <v>51</v>
      </c>
      <c r="L101" s="88"/>
      <c r="M101" s="69">
        <v>2.6599999999999999E-2</v>
      </c>
      <c r="N101" s="89"/>
      <c r="O101" s="71">
        <f>SUMIF($P$17:$CG$17,O$17,$P101:$CG101)</f>
        <v>143</v>
      </c>
      <c r="P101" s="90">
        <f>Q98</f>
        <v>0</v>
      </c>
      <c r="Q101" s="71">
        <f>ROUND(P101*$M101,0)</f>
        <v>0</v>
      </c>
      <c r="R101" s="90">
        <f>S98</f>
        <v>0</v>
      </c>
      <c r="S101" s="71">
        <f>ROUND(R101*$M101,0)</f>
        <v>0</v>
      </c>
      <c r="T101" s="90">
        <f>U98</f>
        <v>0</v>
      </c>
      <c r="U101" s="71">
        <f>ROUND(T101*$M101,0)</f>
        <v>0</v>
      </c>
      <c r="V101" s="90">
        <f>W98</f>
        <v>0</v>
      </c>
      <c r="W101" s="71">
        <f>ROUND(V101*$M101,0)</f>
        <v>0</v>
      </c>
      <c r="X101" s="90">
        <f>Y98</f>
        <v>0</v>
      </c>
      <c r="Y101" s="71">
        <f>ROUND(X101*$M101,0)</f>
        <v>0</v>
      </c>
      <c r="Z101" s="90">
        <f>AA98</f>
        <v>0</v>
      </c>
      <c r="AA101" s="71">
        <f>ROUND(Z101*$M101,0)</f>
        <v>0</v>
      </c>
      <c r="AB101" s="90">
        <f>AC98</f>
        <v>0</v>
      </c>
      <c r="AC101" s="71">
        <f>ROUND(AB101*$M101,0)</f>
        <v>0</v>
      </c>
      <c r="AD101" s="90">
        <f>AE98</f>
        <v>0</v>
      </c>
      <c r="AE101" s="71">
        <f>ROUND(AD101*$M101,0)</f>
        <v>0</v>
      </c>
      <c r="AF101" s="90">
        <f>AG98</f>
        <v>0</v>
      </c>
      <c r="AG101" s="71">
        <f>ROUND(AF101*$M101,0)</f>
        <v>0</v>
      </c>
      <c r="AH101" s="90">
        <f>AI98</f>
        <v>0</v>
      </c>
      <c r="AI101" s="71">
        <f>ROUND(AH101*$M101,0)</f>
        <v>0</v>
      </c>
      <c r="AJ101" s="90">
        <f>AK98</f>
        <v>0</v>
      </c>
      <c r="AK101" s="71">
        <f>ROUND(AJ101*$M101,0)</f>
        <v>0</v>
      </c>
      <c r="AL101" s="90">
        <f>AM98</f>
        <v>0</v>
      </c>
      <c r="AM101" s="71">
        <f>ROUND(AL101*$M101,0)</f>
        <v>0</v>
      </c>
      <c r="AN101" s="90">
        <f>AO98</f>
        <v>0</v>
      </c>
      <c r="AO101" s="71">
        <f>ROUND(AN101*$M101,0)</f>
        <v>0</v>
      </c>
      <c r="AP101" s="90">
        <f>AQ98</f>
        <v>0</v>
      </c>
      <c r="AQ101" s="71">
        <f>ROUND(AP101*$M101,0)</f>
        <v>0</v>
      </c>
      <c r="AR101" s="90">
        <f>AS98</f>
        <v>0</v>
      </c>
      <c r="AS101" s="71">
        <f>ROUND(AR101*$M101,0)</f>
        <v>0</v>
      </c>
      <c r="AT101" s="90">
        <f>AU98</f>
        <v>0</v>
      </c>
      <c r="AU101" s="71">
        <f>ROUND(AT101*$M101,0)</f>
        <v>0</v>
      </c>
      <c r="AV101" s="90">
        <f>AW98</f>
        <v>0</v>
      </c>
      <c r="AW101" s="71">
        <f>ROUND(AV101*$M101,0)</f>
        <v>0</v>
      </c>
      <c r="AX101" s="90">
        <f>AY98</f>
        <v>0</v>
      </c>
      <c r="AY101" s="71">
        <f>ROUND(AX101*$M101,0)</f>
        <v>0</v>
      </c>
      <c r="AZ101" s="90">
        <f>BA98</f>
        <v>0</v>
      </c>
      <c r="BA101" s="71">
        <f>ROUND(AZ101*$M101,0)</f>
        <v>0</v>
      </c>
      <c r="BB101" s="90">
        <f>BC98</f>
        <v>0</v>
      </c>
      <c r="BC101" s="71">
        <f>ROUND(BB101*$M101,0)</f>
        <v>0</v>
      </c>
      <c r="BD101" s="90">
        <f>BE98</f>
        <v>5368</v>
      </c>
      <c r="BE101" s="71">
        <f>ROUND(BD101*$M101,0)</f>
        <v>143</v>
      </c>
      <c r="BF101" s="90">
        <f>BG98</f>
        <v>0</v>
      </c>
      <c r="BG101" s="71">
        <f>ROUND(BF101*$M101,0)</f>
        <v>0</v>
      </c>
      <c r="BH101" s="90">
        <f t="shared" ref="BH101:BX101" si="94">BI98</f>
        <v>0</v>
      </c>
      <c r="BI101" s="71">
        <f>ROUND(BH101*$M101,0)</f>
        <v>0</v>
      </c>
      <c r="BJ101" s="90">
        <f t="shared" si="94"/>
        <v>0</v>
      </c>
      <c r="BK101" s="71">
        <f>ROUND(BJ101*$M101,0)</f>
        <v>0</v>
      </c>
      <c r="BL101" s="90">
        <f t="shared" si="94"/>
        <v>0</v>
      </c>
      <c r="BM101" s="71">
        <f>ROUND(BL101*$M101,0)</f>
        <v>0</v>
      </c>
      <c r="BN101" s="90">
        <f t="shared" si="94"/>
        <v>0</v>
      </c>
      <c r="BO101" s="71">
        <f>ROUND(BN101*$M101,0)</f>
        <v>0</v>
      </c>
      <c r="BP101" s="90">
        <f t="shared" si="94"/>
        <v>0</v>
      </c>
      <c r="BQ101" s="71">
        <f>ROUND(BP101*$M101,0)</f>
        <v>0</v>
      </c>
      <c r="BR101" s="90">
        <f t="shared" si="94"/>
        <v>0</v>
      </c>
      <c r="BS101" s="71">
        <f>ROUND(BR101*$M101,0)</f>
        <v>0</v>
      </c>
      <c r="BT101" s="90">
        <f t="shared" si="94"/>
        <v>0</v>
      </c>
      <c r="BU101" s="71">
        <f>ROUND(BT101*$M101,0)</f>
        <v>0</v>
      </c>
      <c r="BV101" s="90">
        <f t="shared" si="94"/>
        <v>0</v>
      </c>
      <c r="BW101" s="71">
        <f>ROUND(BV101*$M101,0)</f>
        <v>0</v>
      </c>
      <c r="BX101" s="90">
        <f t="shared" si="94"/>
        <v>0</v>
      </c>
      <c r="BY101" s="71">
        <f>ROUND(BX101*$M101,0)</f>
        <v>0</v>
      </c>
      <c r="BZ101" s="90">
        <f>CA98</f>
        <v>0</v>
      </c>
      <c r="CA101" s="71">
        <f>ROUND(BZ101*$M101,0)</f>
        <v>0</v>
      </c>
      <c r="CB101" s="90">
        <f>CC98</f>
        <v>0</v>
      </c>
      <c r="CC101" s="71">
        <f>ROUND(CB101*$M101,0)</f>
        <v>0</v>
      </c>
      <c r="CD101" s="90">
        <f>CE98</f>
        <v>0</v>
      </c>
      <c r="CE101" s="71">
        <f>ROUND(CD101*$M101,0)</f>
        <v>0</v>
      </c>
      <c r="CG101" s="72" t="str">
        <f t="shared" si="87"/>
        <v>1</v>
      </c>
    </row>
    <row r="102" spans="1:85">
      <c r="E102" s="73" t="s">
        <v>52</v>
      </c>
      <c r="F102" s="1"/>
      <c r="G102" s="1"/>
      <c r="H102" s="1"/>
      <c r="I102" s="1"/>
      <c r="J102" s="1"/>
      <c r="K102" s="1"/>
      <c r="L102" s="1"/>
      <c r="M102" s="53"/>
      <c r="N102" s="86"/>
      <c r="O102" s="55">
        <f>SUBTOTAL(9,O100:O101)</f>
        <v>196</v>
      </c>
      <c r="P102" s="86"/>
      <c r="Q102" s="55">
        <f>SUBTOTAL(9,Q100:Q101)</f>
        <v>0</v>
      </c>
      <c r="R102" s="86"/>
      <c r="S102" s="55">
        <f>SUBTOTAL(9,S100:S101)</f>
        <v>0</v>
      </c>
      <c r="T102" s="86"/>
      <c r="U102" s="55">
        <f>SUBTOTAL(9,U100:U101)</f>
        <v>0</v>
      </c>
      <c r="V102" s="86"/>
      <c r="W102" s="55">
        <f>SUBTOTAL(9,W100:W101)</f>
        <v>0</v>
      </c>
      <c r="X102" s="86"/>
      <c r="Y102" s="55">
        <f>SUBTOTAL(9,Y100:Y101)</f>
        <v>0</v>
      </c>
      <c r="Z102" s="86"/>
      <c r="AA102" s="55">
        <f>SUBTOTAL(9,AA100:AA101)</f>
        <v>0</v>
      </c>
      <c r="AB102" s="86"/>
      <c r="AC102" s="55">
        <f>SUBTOTAL(9,AC100:AC101)</f>
        <v>0</v>
      </c>
      <c r="AD102" s="86"/>
      <c r="AE102" s="55">
        <f>SUBTOTAL(9,AE100:AE101)</f>
        <v>0</v>
      </c>
      <c r="AF102" s="86"/>
      <c r="AG102" s="55">
        <f>SUBTOTAL(9,AG100:AG101)</f>
        <v>0</v>
      </c>
      <c r="AH102" s="86"/>
      <c r="AI102" s="55">
        <f>SUBTOTAL(9,AI100:AI101)</f>
        <v>0</v>
      </c>
      <c r="AJ102" s="86"/>
      <c r="AK102" s="55">
        <f>SUBTOTAL(9,AK100:AK101)</f>
        <v>0</v>
      </c>
      <c r="AL102" s="86"/>
      <c r="AM102" s="55">
        <f>SUBTOTAL(9,AM100:AM101)</f>
        <v>0</v>
      </c>
      <c r="AN102" s="86"/>
      <c r="AO102" s="55">
        <f>SUBTOTAL(9,AO100:AO101)</f>
        <v>0</v>
      </c>
      <c r="AP102" s="86"/>
      <c r="AQ102" s="55">
        <f>SUBTOTAL(9,AQ100:AQ101)</f>
        <v>0</v>
      </c>
      <c r="AR102" s="86"/>
      <c r="AS102" s="55">
        <f>SUBTOTAL(9,AS100:AS101)</f>
        <v>0</v>
      </c>
      <c r="AT102" s="86"/>
      <c r="AU102" s="55">
        <f>SUBTOTAL(9,AU100:AU101)</f>
        <v>0</v>
      </c>
      <c r="AV102" s="86"/>
      <c r="AW102" s="55">
        <f>SUBTOTAL(9,AW100:AW101)</f>
        <v>0</v>
      </c>
      <c r="AX102" s="86"/>
      <c r="AY102" s="55">
        <f>SUBTOTAL(9,AY100:AY101)</f>
        <v>0</v>
      </c>
      <c r="AZ102" s="86"/>
      <c r="BA102" s="55">
        <f>SUBTOTAL(9,BA100:BA101)</f>
        <v>0</v>
      </c>
      <c r="BB102" s="86"/>
      <c r="BC102" s="55">
        <f>SUBTOTAL(9,BC100:BC101)</f>
        <v>0</v>
      </c>
      <c r="BD102" s="86"/>
      <c r="BE102" s="55">
        <f>SUBTOTAL(9,BE100:BE101)</f>
        <v>143</v>
      </c>
      <c r="BF102" s="86"/>
      <c r="BG102" s="55">
        <f>SUBTOTAL(9,BG100:BG101)</f>
        <v>27</v>
      </c>
      <c r="BH102" s="86"/>
      <c r="BI102" s="55">
        <f>SUBTOTAL(9,BI100:BI101)</f>
        <v>0</v>
      </c>
      <c r="BJ102" s="86"/>
      <c r="BK102" s="55">
        <f>SUBTOTAL(9,BK100:BK101)</f>
        <v>0</v>
      </c>
      <c r="BL102" s="86"/>
      <c r="BM102" s="55">
        <f>SUBTOTAL(9,BM100:BM101)</f>
        <v>0</v>
      </c>
      <c r="BN102" s="86"/>
      <c r="BO102" s="55">
        <f>SUBTOTAL(9,BO100:BO101)</f>
        <v>0</v>
      </c>
      <c r="BP102" s="86"/>
      <c r="BQ102" s="55">
        <f>SUBTOTAL(9,BQ100:BQ101)</f>
        <v>0</v>
      </c>
      <c r="BR102" s="86"/>
      <c r="BS102" s="55">
        <f>SUBTOTAL(9,BS100:BS101)</f>
        <v>0</v>
      </c>
      <c r="BT102" s="86"/>
      <c r="BU102" s="55">
        <f>SUBTOTAL(9,BU100:BU101)</f>
        <v>0</v>
      </c>
      <c r="BV102" s="86"/>
      <c r="BW102" s="55">
        <f>SUBTOTAL(9,BW100:BW101)</f>
        <v>0</v>
      </c>
      <c r="BX102" s="86"/>
      <c r="BY102" s="55">
        <f>SUBTOTAL(9,BY100:BY101)</f>
        <v>0</v>
      </c>
      <c r="BZ102" s="86"/>
      <c r="CA102" s="55">
        <f>SUBTOTAL(9,CA100:CA101)</f>
        <v>0</v>
      </c>
      <c r="CB102" s="86"/>
      <c r="CC102" s="55">
        <f>SUBTOTAL(9,CC100:CC101)</f>
        <v>13</v>
      </c>
      <c r="CD102" s="86"/>
      <c r="CE102" s="55">
        <f>SUBTOTAL(9,CE100:CE101)</f>
        <v>13</v>
      </c>
      <c r="CG102" s="41" t="str">
        <f t="shared" si="87"/>
        <v>1</v>
      </c>
    </row>
    <row r="103" spans="1:85">
      <c r="E103" s="10"/>
      <c r="F103" s="1"/>
      <c r="G103" s="1"/>
      <c r="H103" s="1"/>
      <c r="I103" s="1"/>
      <c r="J103" s="1"/>
      <c r="K103" s="1"/>
      <c r="L103" s="1"/>
      <c r="M103" s="53"/>
      <c r="N103" s="86"/>
      <c r="O103" s="55"/>
      <c r="P103" s="86"/>
      <c r="Q103" s="55"/>
      <c r="R103" s="86"/>
      <c r="S103" s="55"/>
      <c r="T103" s="86"/>
      <c r="U103" s="55"/>
      <c r="V103" s="86"/>
      <c r="W103" s="55"/>
      <c r="X103" s="86"/>
      <c r="Y103" s="55"/>
      <c r="Z103" s="86"/>
      <c r="AA103" s="55"/>
      <c r="AB103" s="86"/>
      <c r="AC103" s="55"/>
      <c r="AD103" s="86"/>
      <c r="AE103" s="55"/>
      <c r="AF103" s="86"/>
      <c r="AG103" s="55"/>
      <c r="AH103" s="86"/>
      <c r="AI103" s="55"/>
      <c r="AJ103" s="86"/>
      <c r="AK103" s="55"/>
      <c r="AL103" s="86"/>
      <c r="AM103" s="55"/>
      <c r="AN103" s="86"/>
      <c r="AO103" s="55"/>
      <c r="AP103" s="86"/>
      <c r="AQ103" s="55"/>
      <c r="AR103" s="86"/>
      <c r="AS103" s="55"/>
      <c r="AT103" s="86"/>
      <c r="AU103" s="55"/>
      <c r="AV103" s="86"/>
      <c r="AW103" s="55"/>
      <c r="AX103" s="86"/>
      <c r="AY103" s="55"/>
      <c r="AZ103" s="86"/>
      <c r="BA103" s="55"/>
      <c r="BB103" s="86"/>
      <c r="BC103" s="55"/>
      <c r="BD103" s="86"/>
      <c r="BE103" s="55"/>
      <c r="BF103" s="86"/>
      <c r="BG103" s="55"/>
      <c r="BH103" s="86"/>
      <c r="BI103" s="55"/>
      <c r="BJ103" s="86"/>
      <c r="BK103" s="55"/>
      <c r="BL103" s="86"/>
      <c r="BM103" s="55"/>
      <c r="BN103" s="86"/>
      <c r="BO103" s="55"/>
      <c r="BP103" s="86"/>
      <c r="BQ103" s="55"/>
      <c r="BR103" s="86"/>
      <c r="BS103" s="55"/>
      <c r="BT103" s="86"/>
      <c r="BU103" s="55"/>
      <c r="BV103" s="86"/>
      <c r="BW103" s="55"/>
      <c r="BX103" s="86"/>
      <c r="BY103" s="55"/>
      <c r="BZ103" s="86"/>
      <c r="CA103" s="55"/>
      <c r="CB103" s="86"/>
      <c r="CC103" s="55"/>
      <c r="CD103" s="86"/>
      <c r="CE103" s="55"/>
      <c r="CG103" s="41" t="str">
        <f t="shared" si="87"/>
        <v>1</v>
      </c>
    </row>
    <row r="104" spans="1:85">
      <c r="A104" s="1" t="str">
        <f>[1]InputSheet!$C$45</f>
        <v>G&amp;A</v>
      </c>
      <c r="B104" s="1" t="str">
        <f>[1]InputSheet!$D$45</f>
        <v>Contr/Govt</v>
      </c>
      <c r="C104" s="84" t="str">
        <f>$F$6&amp;$A104&amp;$B104</f>
        <v>ISG&amp;AContr/Govt</v>
      </c>
      <c r="D104" s="84"/>
      <c r="E104" s="10" t="s">
        <v>53</v>
      </c>
      <c r="F104" s="1"/>
      <c r="G104" s="1"/>
      <c r="H104" s="1"/>
      <c r="I104" s="1"/>
      <c r="J104" s="1"/>
      <c r="K104" s="1"/>
      <c r="L104" s="85"/>
      <c r="M104" s="82">
        <v>9.8599999999999993E-2</v>
      </c>
      <c r="N104" s="86"/>
      <c r="O104" s="55">
        <f>SUMIF($P$17:$CG$17,O$17,$P104:$CG104)</f>
        <v>136521</v>
      </c>
      <c r="P104" s="87">
        <f>Q64</f>
        <v>239488.6</v>
      </c>
      <c r="Q104" s="55">
        <f>ROUND(P104*$M104,0)</f>
        <v>23614</v>
      </c>
      <c r="R104" s="87">
        <f>S64</f>
        <v>239488.6</v>
      </c>
      <c r="S104" s="55">
        <f>ROUND(R104*$M104,0)</f>
        <v>23614</v>
      </c>
      <c r="T104" s="87">
        <f>U64</f>
        <v>32707</v>
      </c>
      <c r="U104" s="55">
        <f>ROUND(T104*$M104,0)</f>
        <v>3225</v>
      </c>
      <c r="V104" s="87">
        <f>W64</f>
        <v>42765.2</v>
      </c>
      <c r="W104" s="55">
        <f>ROUND(V104*$M104,0)</f>
        <v>4217</v>
      </c>
      <c r="X104" s="87">
        <f>Y64</f>
        <v>52823.4</v>
      </c>
      <c r="Y104" s="55">
        <f>ROUND(X104*$M104,0)</f>
        <v>5208</v>
      </c>
      <c r="Z104" s="87">
        <f>AA64</f>
        <v>42765.2</v>
      </c>
      <c r="AA104" s="55">
        <f>ROUND(Z104*$M104,0)</f>
        <v>4217</v>
      </c>
      <c r="AB104" s="87">
        <f>AC64</f>
        <v>52823.4</v>
      </c>
      <c r="AC104" s="55">
        <f>ROUND(AB104*$M104,0)</f>
        <v>5208</v>
      </c>
      <c r="AD104" s="87">
        <f>AE64</f>
        <v>95799.2</v>
      </c>
      <c r="AE104" s="55">
        <f>ROUND(AD104*$M104,0)</f>
        <v>9446</v>
      </c>
      <c r="AF104" s="87">
        <f>AG64</f>
        <v>10058.200000000001</v>
      </c>
      <c r="AG104" s="55">
        <f>ROUND(AF104*$M104,0)</f>
        <v>992</v>
      </c>
      <c r="AH104" s="87">
        <f>AI64</f>
        <v>11405.6</v>
      </c>
      <c r="AI104" s="55">
        <f>ROUND(AH104*$M104,0)</f>
        <v>1125</v>
      </c>
      <c r="AJ104" s="87">
        <f>AK64</f>
        <v>21463.8</v>
      </c>
      <c r="AK104" s="55">
        <f>ROUND(AJ104*$M104,0)</f>
        <v>2116</v>
      </c>
      <c r="AL104" s="87">
        <f>AM64</f>
        <v>5621.6</v>
      </c>
      <c r="AM104" s="55">
        <f>ROUND(AL104*$M104,0)</f>
        <v>554</v>
      </c>
      <c r="AN104" s="87">
        <f>AO64</f>
        <v>20150.8</v>
      </c>
      <c r="AO104" s="55">
        <f>ROUND(AN104*$M104,0)</f>
        <v>1987</v>
      </c>
      <c r="AP104" s="87">
        <f>AQ64</f>
        <v>11243.2</v>
      </c>
      <c r="AQ104" s="55">
        <f>ROUND(AP104*$M104,0)</f>
        <v>1109</v>
      </c>
      <c r="AR104" s="87">
        <f>AS64</f>
        <v>16867</v>
      </c>
      <c r="AS104" s="55">
        <f>ROUND(AR104*$M104,0)</f>
        <v>1663</v>
      </c>
      <c r="AT104" s="87">
        <f>AU64</f>
        <v>20115.400000000001</v>
      </c>
      <c r="AU104" s="55">
        <f>ROUND(AT104*$M104,0)</f>
        <v>1983</v>
      </c>
      <c r="AV104" s="87">
        <f>AW64</f>
        <v>50307.199999999997</v>
      </c>
      <c r="AW104" s="55">
        <f>ROUND(AV104*$M104,0)</f>
        <v>4960</v>
      </c>
      <c r="AX104" s="87">
        <f>AY64</f>
        <v>70423.600000000006</v>
      </c>
      <c r="AY104" s="55">
        <f>ROUND(AX104*$M104,0)</f>
        <v>6944</v>
      </c>
      <c r="AZ104" s="87">
        <f>BA64</f>
        <v>11243.2</v>
      </c>
      <c r="BA104" s="55">
        <f>ROUND(AZ104*$M104,0)</f>
        <v>1109</v>
      </c>
      <c r="BB104" s="87">
        <f>BC64</f>
        <v>11405.6</v>
      </c>
      <c r="BC104" s="55">
        <f>ROUND(BB104*$M104,0)</f>
        <v>1125</v>
      </c>
      <c r="BD104" s="87">
        <f>BE64</f>
        <v>11405.6</v>
      </c>
      <c r="BE104" s="55">
        <f>ROUND(BD104*$M104,0)</f>
        <v>1125</v>
      </c>
      <c r="BF104" s="87">
        <f>BG64</f>
        <v>22487.4</v>
      </c>
      <c r="BG104" s="55">
        <f>ROUND(BF104*$M104,0)</f>
        <v>2217</v>
      </c>
      <c r="BH104" s="87">
        <f t="shared" ref="BH104:BX104" si="95">BI64</f>
        <v>11243.2</v>
      </c>
      <c r="BI104" s="55">
        <f>ROUND(BH104*$M104,0)</f>
        <v>1109</v>
      </c>
      <c r="BJ104" s="87">
        <f t="shared" si="95"/>
        <v>70423.600000000006</v>
      </c>
      <c r="BK104" s="55">
        <f>ROUND(BJ104*$M104,0)</f>
        <v>6944</v>
      </c>
      <c r="BL104" s="87">
        <f t="shared" si="95"/>
        <v>91742.2</v>
      </c>
      <c r="BM104" s="55">
        <f>ROUND(BL104*$M104,0)</f>
        <v>9046</v>
      </c>
      <c r="BN104" s="87">
        <f t="shared" si="95"/>
        <v>11243.2</v>
      </c>
      <c r="BO104" s="55">
        <f>ROUND(BN104*$M104,0)</f>
        <v>1109</v>
      </c>
      <c r="BP104" s="87">
        <f t="shared" si="95"/>
        <v>16865.8</v>
      </c>
      <c r="BQ104" s="55">
        <f>ROUND(BP104*$M104,0)</f>
        <v>1663</v>
      </c>
      <c r="BR104" s="87">
        <f t="shared" si="95"/>
        <v>21463.8</v>
      </c>
      <c r="BS104" s="55">
        <f>ROUND(BR104*$M104,0)</f>
        <v>2116</v>
      </c>
      <c r="BT104" s="87">
        <f t="shared" si="95"/>
        <v>11243.2</v>
      </c>
      <c r="BU104" s="55">
        <f>ROUND(BT104*$M104,0)</f>
        <v>1109</v>
      </c>
      <c r="BV104" s="87">
        <f t="shared" si="95"/>
        <v>11243.2</v>
      </c>
      <c r="BW104" s="55">
        <f>ROUND(BV104*$M104,0)</f>
        <v>1109</v>
      </c>
      <c r="BX104" s="87">
        <f t="shared" si="95"/>
        <v>20150.8</v>
      </c>
      <c r="BY104" s="55">
        <f>ROUND(BX104*$M104,0)</f>
        <v>1987</v>
      </c>
      <c r="BZ104" s="87">
        <f>CA64</f>
        <v>11243.2</v>
      </c>
      <c r="CA104" s="55">
        <f>ROUND(BZ104*$M104,0)</f>
        <v>1109</v>
      </c>
      <c r="CB104" s="87">
        <f>CC64</f>
        <v>7415</v>
      </c>
      <c r="CC104" s="55">
        <f>ROUND(CB104*$M104,0)</f>
        <v>731</v>
      </c>
      <c r="CD104" s="87">
        <f>CE64</f>
        <v>7415</v>
      </c>
      <c r="CE104" s="55">
        <f>ROUND(CD104*$M104,0)</f>
        <v>731</v>
      </c>
      <c r="CG104" s="41" t="str">
        <f t="shared" si="87"/>
        <v>1</v>
      </c>
    </row>
    <row r="105" spans="1:85">
      <c r="A105" s="1" t="str">
        <f>[1]InputSheet!$C$45</f>
        <v>G&amp;A</v>
      </c>
      <c r="B105" s="1" t="str">
        <f>[1]InputSheet!$D$45</f>
        <v>Contr/Govt</v>
      </c>
      <c r="C105" s="84" t="str">
        <f>$F$6&amp;$A105&amp;$B105</f>
        <v>ISG&amp;AContr/Govt</v>
      </c>
      <c r="D105" s="84"/>
      <c r="E105" s="10" t="s">
        <v>54</v>
      </c>
      <c r="F105" s="1"/>
      <c r="G105" s="1"/>
      <c r="H105" s="1"/>
      <c r="I105" s="1"/>
      <c r="J105" s="1"/>
      <c r="K105" s="1"/>
      <c r="L105" s="85"/>
      <c r="M105" s="82">
        <v>9.8599999999999993E-2</v>
      </c>
      <c r="N105" s="86"/>
      <c r="O105" s="55">
        <f>SUMIF($P$17:$CG$17,O$17,$P105:$CG105)</f>
        <v>31899</v>
      </c>
      <c r="P105" s="110">
        <f>Q82</f>
        <v>146125.33240000001</v>
      </c>
      <c r="Q105" s="55">
        <f>ROUND(P105*$M105,0)</f>
        <v>14408</v>
      </c>
      <c r="R105" s="110">
        <f>S82</f>
        <v>32219.582399999999</v>
      </c>
      <c r="S105" s="55">
        <f>ROUND(R105*$M105,0)</f>
        <v>3177</v>
      </c>
      <c r="T105" s="110">
        <f>U82</f>
        <v>3825.654</v>
      </c>
      <c r="U105" s="55">
        <f>ROUND(T105*$M105,0)</f>
        <v>377</v>
      </c>
      <c r="V105" s="110">
        <f>W82</f>
        <v>5088.7727999999997</v>
      </c>
      <c r="W105" s="55">
        <f>ROUND(V105*$M105,0)</f>
        <v>502</v>
      </c>
      <c r="X105" s="110">
        <f>Y82</f>
        <v>6351.8915999999999</v>
      </c>
      <c r="Y105" s="55">
        <f>ROUND(X105*$M105,0)</f>
        <v>626</v>
      </c>
      <c r="Z105" s="110">
        <f>AA82</f>
        <v>5088.7727999999997</v>
      </c>
      <c r="AA105" s="55">
        <f>ROUND(Z105*$M105,0)</f>
        <v>502</v>
      </c>
      <c r="AB105" s="110">
        <f>AC82</f>
        <v>6351.8915999999999</v>
      </c>
      <c r="AC105" s="55">
        <f>ROUND(AB105*$M105,0)</f>
        <v>626</v>
      </c>
      <c r="AD105" s="110">
        <f>AE82</f>
        <v>10324.6968</v>
      </c>
      <c r="AE105" s="55">
        <f>ROUND(AD105*$M105,0)</f>
        <v>1018</v>
      </c>
      <c r="AF105" s="110">
        <f>AG82</f>
        <v>1263.1188</v>
      </c>
      <c r="AG105" s="55">
        <f>ROUND(AF105*$M105,0)</f>
        <v>125</v>
      </c>
      <c r="AH105" s="110">
        <f>AI82</f>
        <v>1282.4304</v>
      </c>
      <c r="AI105" s="55">
        <f>ROUND(AH105*$M105,0)</f>
        <v>126</v>
      </c>
      <c r="AJ105" s="110">
        <f>AK82</f>
        <v>2545.5491999999999</v>
      </c>
      <c r="AK105" s="55">
        <f>ROUND(AJ105*$M105,0)</f>
        <v>251</v>
      </c>
      <c r="AL105" s="110">
        <f>AM82</f>
        <v>640.05240000000003</v>
      </c>
      <c r="AM105" s="55">
        <f>ROUND(AL105*$M105,0)</f>
        <v>63</v>
      </c>
      <c r="AN105" s="110">
        <f>AO82</f>
        <v>2526.7392</v>
      </c>
      <c r="AO105" s="55">
        <f>ROUND(AN105*$M105,0)</f>
        <v>249</v>
      </c>
      <c r="AP105" s="110">
        <f>AQ82</f>
        <v>1280.1048000000001</v>
      </c>
      <c r="AQ105" s="55">
        <f>ROUND(AP105*$M105,0)</f>
        <v>126</v>
      </c>
      <c r="AR105" s="110">
        <f>AS82</f>
        <v>1920.18</v>
      </c>
      <c r="AS105" s="55">
        <f>ROUND(AR105*$M105,0)</f>
        <v>189</v>
      </c>
      <c r="AT105" s="110">
        <f>AU82</f>
        <v>2526.2375999999999</v>
      </c>
      <c r="AU105" s="55">
        <f>ROUND(AT105*$M105,0)</f>
        <v>249</v>
      </c>
      <c r="AV105" s="110">
        <f>AW82</f>
        <v>6315.8447999999999</v>
      </c>
      <c r="AW105" s="55">
        <f>ROUND(AV105*$M105,0)</f>
        <v>623</v>
      </c>
      <c r="AX105" s="110">
        <f>AY82</f>
        <v>8842.0823999999993</v>
      </c>
      <c r="AY105" s="55">
        <f>ROUND(AX105*$M105,0)</f>
        <v>872</v>
      </c>
      <c r="AZ105" s="110">
        <f>BA82</f>
        <v>1280.1048000000001</v>
      </c>
      <c r="BA105" s="55">
        <f>ROUND(AZ105*$M105,0)</f>
        <v>126</v>
      </c>
      <c r="BB105" s="110">
        <f>BC82</f>
        <v>1282.4304</v>
      </c>
      <c r="BC105" s="55">
        <f>ROUND(BB105*$M105,0)</f>
        <v>126</v>
      </c>
      <c r="BD105" s="110">
        <f>BE82</f>
        <v>1282.4304</v>
      </c>
      <c r="BE105" s="55">
        <f>ROUND(BD105*$M105,0)</f>
        <v>126</v>
      </c>
      <c r="BF105" s="110">
        <f>BG82</f>
        <v>2560.2096000000001</v>
      </c>
      <c r="BG105" s="55">
        <f>ROUND(BF105*$M105,0)</f>
        <v>252</v>
      </c>
      <c r="BH105" s="110">
        <f t="shared" ref="BH105:BX105" si="96">BI82</f>
        <v>1280.1048000000001</v>
      </c>
      <c r="BI105" s="55">
        <f>ROUND(BH105*$M105,0)</f>
        <v>126</v>
      </c>
      <c r="BJ105" s="110">
        <f t="shared" si="96"/>
        <v>8842.0823999999993</v>
      </c>
      <c r="BK105" s="55">
        <f>ROUND(BJ105*$M105,0)</f>
        <v>872</v>
      </c>
      <c r="BL105" s="110">
        <f t="shared" si="96"/>
        <v>11385.5568</v>
      </c>
      <c r="BM105" s="55">
        <f>ROUND(BL105*$M105,0)</f>
        <v>1123</v>
      </c>
      <c r="BN105" s="110">
        <f t="shared" si="96"/>
        <v>1280.1048000000001</v>
      </c>
      <c r="BO105" s="55">
        <f>ROUND(BN105*$M105,0)</f>
        <v>126</v>
      </c>
      <c r="BP105" s="110">
        <f t="shared" si="96"/>
        <v>1920.1572000000001</v>
      </c>
      <c r="BQ105" s="55">
        <f>ROUND(BP105*$M105,0)</f>
        <v>189</v>
      </c>
      <c r="BR105" s="110">
        <f t="shared" si="96"/>
        <v>2545.5491999999999</v>
      </c>
      <c r="BS105" s="55">
        <f>ROUND(BR105*$M105,0)</f>
        <v>251</v>
      </c>
      <c r="BT105" s="110">
        <f t="shared" si="96"/>
        <v>1280.1048000000001</v>
      </c>
      <c r="BU105" s="55">
        <f>ROUND(BT105*$M105,0)</f>
        <v>126</v>
      </c>
      <c r="BV105" s="110">
        <f t="shared" si="96"/>
        <v>1280.1048000000001</v>
      </c>
      <c r="BW105" s="55">
        <f>ROUND(BV105*$M105,0)</f>
        <v>126</v>
      </c>
      <c r="BX105" s="110">
        <f t="shared" si="96"/>
        <v>2526.7392</v>
      </c>
      <c r="BY105" s="55">
        <f>ROUND(BX105*$M105,0)</f>
        <v>249</v>
      </c>
      <c r="BZ105" s="110">
        <f>CA82</f>
        <v>1280.1048000000001</v>
      </c>
      <c r="CA105" s="55">
        <f t="shared" ref="CA105:CE107" si="97">ROUND(BZ105*$M105,0)</f>
        <v>126</v>
      </c>
      <c r="CB105" s="110">
        <f>CC82</f>
        <v>19500.248</v>
      </c>
      <c r="CC105" s="55">
        <f t="shared" si="97"/>
        <v>1923</v>
      </c>
      <c r="CD105" s="110">
        <f>CE82</f>
        <v>19500.248</v>
      </c>
      <c r="CE105" s="55">
        <f t="shared" si="97"/>
        <v>1923</v>
      </c>
      <c r="CG105" s="41" t="str">
        <f t="shared" si="87"/>
        <v>1</v>
      </c>
    </row>
    <row r="106" spans="1:85">
      <c r="A106" s="1" t="str">
        <f>[1]InputSheet!$C$45</f>
        <v>G&amp;A</v>
      </c>
      <c r="B106" s="1" t="str">
        <f>[1]InputSheet!$D$45</f>
        <v>Contr/Govt</v>
      </c>
      <c r="C106" s="84" t="str">
        <f>$F$6&amp;$A106&amp;$B106</f>
        <v>ISG&amp;AContr/Govt</v>
      </c>
      <c r="D106" s="84"/>
      <c r="E106" s="10" t="s">
        <v>55</v>
      </c>
      <c r="F106" s="1"/>
      <c r="G106" s="1"/>
      <c r="H106" s="1"/>
      <c r="I106" s="1"/>
      <c r="J106" s="1"/>
      <c r="K106" s="1"/>
      <c r="L106" s="85"/>
      <c r="M106" s="82">
        <v>9.8599999999999993E-2</v>
      </c>
      <c r="N106" s="86"/>
      <c r="O106" s="55">
        <f>SUMIF($P$17:$CG$17,O$17,$P106:$CG106)</f>
        <v>5</v>
      </c>
      <c r="P106" s="110">
        <f>Q100</f>
        <v>0</v>
      </c>
      <c r="Q106" s="55">
        <f>ROUND(P106*$M106,0)</f>
        <v>0</v>
      </c>
      <c r="R106" s="110">
        <f>S100</f>
        <v>0</v>
      </c>
      <c r="S106" s="55">
        <f>ROUND(R106*$M106,0)</f>
        <v>0</v>
      </c>
      <c r="T106" s="110">
        <f>U100</f>
        <v>0</v>
      </c>
      <c r="U106" s="55">
        <f>ROUND(T106*$M106,0)</f>
        <v>0</v>
      </c>
      <c r="V106" s="110">
        <f>W100</f>
        <v>0</v>
      </c>
      <c r="W106" s="55">
        <f>ROUND(V106*$M106,0)</f>
        <v>0</v>
      </c>
      <c r="X106" s="110">
        <f>Y100</f>
        <v>0</v>
      </c>
      <c r="Y106" s="55">
        <f>ROUND(X106*$M106,0)</f>
        <v>0</v>
      </c>
      <c r="Z106" s="110">
        <f>AA100</f>
        <v>0</v>
      </c>
      <c r="AA106" s="55">
        <f>ROUND(Z106*$M106,0)</f>
        <v>0</v>
      </c>
      <c r="AB106" s="110">
        <f>AC100</f>
        <v>0</v>
      </c>
      <c r="AC106" s="55">
        <f>ROUND(AB106*$M106,0)</f>
        <v>0</v>
      </c>
      <c r="AD106" s="110">
        <f>AE100</f>
        <v>0</v>
      </c>
      <c r="AE106" s="55">
        <f>ROUND(AD106*$M106,0)</f>
        <v>0</v>
      </c>
      <c r="AF106" s="110">
        <f>AG100</f>
        <v>0</v>
      </c>
      <c r="AG106" s="55">
        <f>ROUND(AF106*$M106,0)</f>
        <v>0</v>
      </c>
      <c r="AH106" s="110">
        <f>AI100</f>
        <v>0</v>
      </c>
      <c r="AI106" s="55">
        <f>ROUND(AH106*$M106,0)</f>
        <v>0</v>
      </c>
      <c r="AJ106" s="110">
        <f>AK100</f>
        <v>0</v>
      </c>
      <c r="AK106" s="55">
        <f>ROUND(AJ106*$M106,0)</f>
        <v>0</v>
      </c>
      <c r="AL106" s="110">
        <f>AM100</f>
        <v>0</v>
      </c>
      <c r="AM106" s="55">
        <f>ROUND(AL106*$M106,0)</f>
        <v>0</v>
      </c>
      <c r="AN106" s="110">
        <f>AO100</f>
        <v>0</v>
      </c>
      <c r="AO106" s="55">
        <f>ROUND(AN106*$M106,0)</f>
        <v>0</v>
      </c>
      <c r="AP106" s="110">
        <f>AQ100</f>
        <v>0</v>
      </c>
      <c r="AQ106" s="55">
        <f>ROUND(AP106*$M106,0)</f>
        <v>0</v>
      </c>
      <c r="AR106" s="110">
        <f>AS100</f>
        <v>0</v>
      </c>
      <c r="AS106" s="55">
        <f>ROUND(AR106*$M106,0)</f>
        <v>0</v>
      </c>
      <c r="AT106" s="110">
        <f>AU100</f>
        <v>0</v>
      </c>
      <c r="AU106" s="55">
        <f>ROUND(AT106*$M106,0)</f>
        <v>0</v>
      </c>
      <c r="AV106" s="110">
        <f>AW100</f>
        <v>0</v>
      </c>
      <c r="AW106" s="55">
        <f>ROUND(AV106*$M106,0)</f>
        <v>0</v>
      </c>
      <c r="AX106" s="110">
        <f>AY100</f>
        <v>0</v>
      </c>
      <c r="AY106" s="55">
        <f>ROUND(AX106*$M106,0)</f>
        <v>0</v>
      </c>
      <c r="AZ106" s="110">
        <f>BA100</f>
        <v>0</v>
      </c>
      <c r="BA106" s="55">
        <f>ROUND(AZ106*$M106,0)</f>
        <v>0</v>
      </c>
      <c r="BB106" s="110">
        <f>BC100</f>
        <v>0</v>
      </c>
      <c r="BC106" s="55">
        <f>ROUND(BB106*$M106,0)</f>
        <v>0</v>
      </c>
      <c r="BD106" s="110">
        <f>BE100</f>
        <v>0</v>
      </c>
      <c r="BE106" s="55">
        <f>ROUND(BD106*$M106,0)</f>
        <v>0</v>
      </c>
      <c r="BF106" s="110">
        <f>BG100</f>
        <v>27</v>
      </c>
      <c r="BG106" s="55">
        <f>ROUND(BF106*$M106,0)</f>
        <v>3</v>
      </c>
      <c r="BH106" s="110">
        <f t="shared" ref="BH106:BV106" si="98">BI100</f>
        <v>0</v>
      </c>
      <c r="BI106" s="55">
        <f>ROUND(BH106*$M106,0)</f>
        <v>0</v>
      </c>
      <c r="BJ106" s="110">
        <f t="shared" si="98"/>
        <v>0</v>
      </c>
      <c r="BK106" s="55">
        <f>ROUND(BJ106*$M106,0)</f>
        <v>0</v>
      </c>
      <c r="BL106" s="110">
        <f t="shared" si="98"/>
        <v>0</v>
      </c>
      <c r="BM106" s="55">
        <f>ROUND(BL106*$M106,0)</f>
        <v>0</v>
      </c>
      <c r="BN106" s="110">
        <f t="shared" si="98"/>
        <v>0</v>
      </c>
      <c r="BO106" s="55">
        <f>ROUND(BN106*$M106,0)</f>
        <v>0</v>
      </c>
      <c r="BP106" s="110">
        <f t="shared" si="98"/>
        <v>0</v>
      </c>
      <c r="BQ106" s="55">
        <f>ROUND(BP106*$M106,0)</f>
        <v>0</v>
      </c>
      <c r="BR106" s="110">
        <f t="shared" si="98"/>
        <v>0</v>
      </c>
      <c r="BS106" s="55">
        <f>ROUND(BR106*$M106,0)</f>
        <v>0</v>
      </c>
      <c r="BT106" s="110">
        <f t="shared" si="98"/>
        <v>0</v>
      </c>
      <c r="BU106" s="55">
        <f>ROUND(BT106*$M106,0)</f>
        <v>0</v>
      </c>
      <c r="BV106" s="110">
        <f t="shared" si="98"/>
        <v>0</v>
      </c>
      <c r="BW106" s="55">
        <f>ROUND(BV106*$M106,0)</f>
        <v>0</v>
      </c>
      <c r="BX106" s="110">
        <f t="shared" ref="BH106:BX107" si="99">BY100</f>
        <v>0</v>
      </c>
      <c r="BY106" s="55">
        <f>ROUND(BX106*$M106,0)</f>
        <v>0</v>
      </c>
      <c r="BZ106" s="110">
        <f>CA100</f>
        <v>0</v>
      </c>
      <c r="CA106" s="55">
        <f t="shared" si="97"/>
        <v>0</v>
      </c>
      <c r="CB106" s="110">
        <f>CC100</f>
        <v>13</v>
      </c>
      <c r="CC106" s="55">
        <f t="shared" si="97"/>
        <v>1</v>
      </c>
      <c r="CD106" s="110">
        <f>CE100</f>
        <v>13</v>
      </c>
      <c r="CE106" s="55">
        <f t="shared" si="97"/>
        <v>1</v>
      </c>
      <c r="CG106" s="41" t="str">
        <f t="shared" si="87"/>
        <v>1</v>
      </c>
    </row>
    <row r="107" spans="1:85" s="61" customFormat="1">
      <c r="A107" s="1" t="str">
        <f>[1]InputSheet!$C$45</f>
        <v>G&amp;A</v>
      </c>
      <c r="B107" s="1" t="str">
        <f>[1]InputSheet!$D$45</f>
        <v>Contr/Govt</v>
      </c>
      <c r="C107" s="84" t="str">
        <f>$F$6&amp;$A107&amp;$B107</f>
        <v>ISG&amp;AContr/Govt</v>
      </c>
      <c r="D107" s="84"/>
      <c r="E107" s="67" t="s">
        <v>56</v>
      </c>
      <c r="L107" s="88"/>
      <c r="M107" s="69">
        <v>9.8599999999999993E-2</v>
      </c>
      <c r="N107" s="89"/>
      <c r="O107" s="71">
        <f>SUMIF($P$17:$CG$17,O$17,$P107:$CG107)</f>
        <v>14</v>
      </c>
      <c r="P107" s="90">
        <f>Q101</f>
        <v>0</v>
      </c>
      <c r="Q107" s="71">
        <f>ROUND(P107*$M107,0)</f>
        <v>0</v>
      </c>
      <c r="R107" s="90">
        <f>S101</f>
        <v>0</v>
      </c>
      <c r="S107" s="71">
        <f>ROUND(R107*$M107,0)</f>
        <v>0</v>
      </c>
      <c r="T107" s="90">
        <f>U101</f>
        <v>0</v>
      </c>
      <c r="U107" s="71">
        <f>ROUND(T107*$M107,0)</f>
        <v>0</v>
      </c>
      <c r="V107" s="90">
        <f>W101</f>
        <v>0</v>
      </c>
      <c r="W107" s="71">
        <f>ROUND(V107*$M107,0)</f>
        <v>0</v>
      </c>
      <c r="X107" s="90">
        <f>Y101</f>
        <v>0</v>
      </c>
      <c r="Y107" s="71">
        <f>ROUND(X107*$M107,0)</f>
        <v>0</v>
      </c>
      <c r="Z107" s="90">
        <f>AA101</f>
        <v>0</v>
      </c>
      <c r="AA107" s="71">
        <f>ROUND(Z107*$M107,0)</f>
        <v>0</v>
      </c>
      <c r="AB107" s="90">
        <f>AC101</f>
        <v>0</v>
      </c>
      <c r="AC107" s="71">
        <f>ROUND(AB107*$M107,0)</f>
        <v>0</v>
      </c>
      <c r="AD107" s="90">
        <f>AE101</f>
        <v>0</v>
      </c>
      <c r="AE107" s="71">
        <f>ROUND(AD107*$M107,0)</f>
        <v>0</v>
      </c>
      <c r="AF107" s="90">
        <f>AG101</f>
        <v>0</v>
      </c>
      <c r="AG107" s="71">
        <f>ROUND(AF107*$M107,0)</f>
        <v>0</v>
      </c>
      <c r="AH107" s="90">
        <f>AI101</f>
        <v>0</v>
      </c>
      <c r="AI107" s="71">
        <f>ROUND(AH107*$M107,0)</f>
        <v>0</v>
      </c>
      <c r="AJ107" s="90">
        <f>AK101</f>
        <v>0</v>
      </c>
      <c r="AK107" s="71">
        <f>ROUND(AJ107*$M107,0)</f>
        <v>0</v>
      </c>
      <c r="AL107" s="90">
        <f>AM101</f>
        <v>0</v>
      </c>
      <c r="AM107" s="71">
        <f>ROUND(AL107*$M107,0)</f>
        <v>0</v>
      </c>
      <c r="AN107" s="90">
        <f>AO101</f>
        <v>0</v>
      </c>
      <c r="AO107" s="71">
        <f>ROUND(AN107*$M107,0)</f>
        <v>0</v>
      </c>
      <c r="AP107" s="90">
        <f>AQ101</f>
        <v>0</v>
      </c>
      <c r="AQ107" s="71">
        <f>ROUND(AP107*$M107,0)</f>
        <v>0</v>
      </c>
      <c r="AR107" s="90">
        <f>AS101</f>
        <v>0</v>
      </c>
      <c r="AS107" s="71">
        <f>ROUND(AR107*$M107,0)</f>
        <v>0</v>
      </c>
      <c r="AT107" s="90">
        <f>AU101</f>
        <v>0</v>
      </c>
      <c r="AU107" s="71">
        <f>ROUND(AT107*$M107,0)</f>
        <v>0</v>
      </c>
      <c r="AV107" s="90">
        <f>AW101</f>
        <v>0</v>
      </c>
      <c r="AW107" s="71">
        <f>ROUND(AV107*$M107,0)</f>
        <v>0</v>
      </c>
      <c r="AX107" s="90">
        <f>AY101</f>
        <v>0</v>
      </c>
      <c r="AY107" s="71">
        <f>ROUND(AX107*$M107,0)</f>
        <v>0</v>
      </c>
      <c r="AZ107" s="90">
        <f>BA101</f>
        <v>0</v>
      </c>
      <c r="BA107" s="71">
        <f>ROUND(AZ107*$M107,0)</f>
        <v>0</v>
      </c>
      <c r="BB107" s="90">
        <f>BC101</f>
        <v>0</v>
      </c>
      <c r="BC107" s="71">
        <f>ROUND(BB107*$M107,0)</f>
        <v>0</v>
      </c>
      <c r="BD107" s="90">
        <f>BE101</f>
        <v>143</v>
      </c>
      <c r="BE107" s="71">
        <f>ROUND(BD107*$M107,0)</f>
        <v>14</v>
      </c>
      <c r="BF107" s="90">
        <f>BG101</f>
        <v>0</v>
      </c>
      <c r="BG107" s="71">
        <f>ROUND(BF107*$M107,0)</f>
        <v>0</v>
      </c>
      <c r="BH107" s="90">
        <f t="shared" si="99"/>
        <v>0</v>
      </c>
      <c r="BI107" s="71">
        <f>ROUND(BH107*$M107,0)</f>
        <v>0</v>
      </c>
      <c r="BJ107" s="90">
        <f t="shared" si="99"/>
        <v>0</v>
      </c>
      <c r="BK107" s="71">
        <f>ROUND(BJ107*$M107,0)</f>
        <v>0</v>
      </c>
      <c r="BL107" s="90">
        <f t="shared" si="99"/>
        <v>0</v>
      </c>
      <c r="BM107" s="71">
        <f>ROUND(BL107*$M107,0)</f>
        <v>0</v>
      </c>
      <c r="BN107" s="90">
        <f t="shared" si="99"/>
        <v>0</v>
      </c>
      <c r="BO107" s="71">
        <f>ROUND(BN107*$M107,0)</f>
        <v>0</v>
      </c>
      <c r="BP107" s="90">
        <f t="shared" si="99"/>
        <v>0</v>
      </c>
      <c r="BQ107" s="71">
        <f>ROUND(BP107*$M107,0)</f>
        <v>0</v>
      </c>
      <c r="BR107" s="90">
        <f t="shared" si="99"/>
        <v>0</v>
      </c>
      <c r="BS107" s="71">
        <f>ROUND(BR107*$M107,0)</f>
        <v>0</v>
      </c>
      <c r="BT107" s="90">
        <f t="shared" si="99"/>
        <v>0</v>
      </c>
      <c r="BU107" s="71">
        <f>ROUND(BT107*$M107,0)</f>
        <v>0</v>
      </c>
      <c r="BV107" s="90">
        <f t="shared" si="99"/>
        <v>0</v>
      </c>
      <c r="BW107" s="71">
        <f>ROUND(BV107*$M107,0)</f>
        <v>0</v>
      </c>
      <c r="BX107" s="90">
        <f t="shared" si="99"/>
        <v>0</v>
      </c>
      <c r="BY107" s="71">
        <f>ROUND(BX107*$M107,0)</f>
        <v>0</v>
      </c>
      <c r="BZ107" s="90">
        <f>CA101</f>
        <v>0</v>
      </c>
      <c r="CA107" s="71">
        <f t="shared" si="97"/>
        <v>0</v>
      </c>
      <c r="CB107" s="90">
        <f>CC101</f>
        <v>0</v>
      </c>
      <c r="CC107" s="71">
        <f t="shared" si="97"/>
        <v>0</v>
      </c>
      <c r="CD107" s="90">
        <f>CE101</f>
        <v>0</v>
      </c>
      <c r="CE107" s="71">
        <f t="shared" si="97"/>
        <v>0</v>
      </c>
      <c r="CG107" s="72" t="str">
        <f t="shared" si="87"/>
        <v>1</v>
      </c>
    </row>
    <row r="108" spans="1:85">
      <c r="E108" s="73" t="s">
        <v>57</v>
      </c>
      <c r="F108" s="1"/>
      <c r="G108" s="1"/>
      <c r="H108" s="1"/>
      <c r="I108" s="1"/>
      <c r="J108" s="1"/>
      <c r="K108" s="1"/>
      <c r="L108" s="1"/>
      <c r="M108" s="53"/>
      <c r="N108" s="86"/>
      <c r="O108" s="55">
        <f>SUBTOTAL(9,O104:O107)</f>
        <v>168439</v>
      </c>
      <c r="P108" s="86"/>
      <c r="Q108" s="55">
        <f>SUBTOTAL(9,Q104:Q107)</f>
        <v>38022</v>
      </c>
      <c r="R108" s="86"/>
      <c r="S108" s="55">
        <f>SUBTOTAL(9,S104:S107)</f>
        <v>26791</v>
      </c>
      <c r="T108" s="86"/>
      <c r="U108" s="55">
        <f>SUBTOTAL(9,U104:U107)</f>
        <v>3602</v>
      </c>
      <c r="V108" s="86"/>
      <c r="W108" s="55">
        <f>SUBTOTAL(9,W104:W107)</f>
        <v>4719</v>
      </c>
      <c r="X108" s="86"/>
      <c r="Y108" s="55">
        <f>SUBTOTAL(9,Y104:Y107)</f>
        <v>5834</v>
      </c>
      <c r="Z108" s="86"/>
      <c r="AA108" s="55">
        <f>SUBTOTAL(9,AA104:AA107)</f>
        <v>4719</v>
      </c>
      <c r="AB108" s="86"/>
      <c r="AC108" s="55">
        <f>SUBTOTAL(9,AC104:AC107)</f>
        <v>5834</v>
      </c>
      <c r="AD108" s="86"/>
      <c r="AE108" s="55">
        <f>SUBTOTAL(9,AE104:AE107)</f>
        <v>10464</v>
      </c>
      <c r="AF108" s="86"/>
      <c r="AG108" s="55">
        <f>SUBTOTAL(9,AG104:AG107)</f>
        <v>1117</v>
      </c>
      <c r="AH108" s="86"/>
      <c r="AI108" s="55">
        <f>SUBTOTAL(9,AI104:AI107)</f>
        <v>1251</v>
      </c>
      <c r="AJ108" s="86"/>
      <c r="AK108" s="55">
        <f>SUBTOTAL(9,AK104:AK107)</f>
        <v>2367</v>
      </c>
      <c r="AL108" s="86"/>
      <c r="AM108" s="55">
        <f>SUBTOTAL(9,AM104:AM107)</f>
        <v>617</v>
      </c>
      <c r="AN108" s="86"/>
      <c r="AO108" s="55">
        <f>SUBTOTAL(9,AO104:AO107)</f>
        <v>2236</v>
      </c>
      <c r="AP108" s="86"/>
      <c r="AQ108" s="55">
        <f>SUBTOTAL(9,AQ104:AQ107)</f>
        <v>1235</v>
      </c>
      <c r="AR108" s="86"/>
      <c r="AS108" s="55">
        <f>SUBTOTAL(9,AS104:AS107)</f>
        <v>1852</v>
      </c>
      <c r="AT108" s="86"/>
      <c r="AU108" s="55">
        <f>SUBTOTAL(9,AU104:AU107)</f>
        <v>2232</v>
      </c>
      <c r="AV108" s="86"/>
      <c r="AW108" s="55">
        <f>SUBTOTAL(9,AW104:AW107)</f>
        <v>5583</v>
      </c>
      <c r="AX108" s="86"/>
      <c r="AY108" s="55">
        <f>SUBTOTAL(9,AY104:AY107)</f>
        <v>7816</v>
      </c>
      <c r="AZ108" s="86"/>
      <c r="BA108" s="55">
        <f>SUBTOTAL(9,BA104:BA107)</f>
        <v>1235</v>
      </c>
      <c r="BB108" s="86"/>
      <c r="BC108" s="55">
        <f>SUBTOTAL(9,BC104:BC107)</f>
        <v>1251</v>
      </c>
      <c r="BD108" s="86"/>
      <c r="BE108" s="55">
        <f>SUBTOTAL(9,BE104:BE107)</f>
        <v>1265</v>
      </c>
      <c r="BF108" s="86"/>
      <c r="BG108" s="55">
        <f>SUBTOTAL(9,BG104:BG107)</f>
        <v>2472</v>
      </c>
      <c r="BH108" s="86"/>
      <c r="BI108" s="55">
        <f>SUBTOTAL(9,BI104:BI107)</f>
        <v>1235</v>
      </c>
      <c r="BJ108" s="86"/>
      <c r="BK108" s="55">
        <f>SUBTOTAL(9,BK104:BK107)</f>
        <v>7816</v>
      </c>
      <c r="BL108" s="86"/>
      <c r="BM108" s="55">
        <f>SUBTOTAL(9,BM104:BM107)</f>
        <v>10169</v>
      </c>
      <c r="BN108" s="86"/>
      <c r="BO108" s="55">
        <f>SUBTOTAL(9,BO104:BO107)</f>
        <v>1235</v>
      </c>
      <c r="BP108" s="86"/>
      <c r="BQ108" s="55">
        <f>SUBTOTAL(9,BQ104:BQ107)</f>
        <v>1852</v>
      </c>
      <c r="BR108" s="86"/>
      <c r="BS108" s="55">
        <f>SUBTOTAL(9,BS104:BS107)</f>
        <v>2367</v>
      </c>
      <c r="BT108" s="86"/>
      <c r="BU108" s="55">
        <f>SUBTOTAL(9,BU104:BU107)</f>
        <v>1235</v>
      </c>
      <c r="BV108" s="86"/>
      <c r="BW108" s="55">
        <f>SUBTOTAL(9,BW104:BW107)</f>
        <v>1235</v>
      </c>
      <c r="BX108" s="86"/>
      <c r="BY108" s="55">
        <f>SUBTOTAL(9,BY104:BY107)</f>
        <v>2236</v>
      </c>
      <c r="BZ108" s="86"/>
      <c r="CA108" s="55">
        <f>SUBTOTAL(9,CA104:CA107)</f>
        <v>1235</v>
      </c>
      <c r="CB108" s="86"/>
      <c r="CC108" s="55">
        <f>SUBTOTAL(9,CC104:CC107)</f>
        <v>2655</v>
      </c>
      <c r="CD108" s="86"/>
      <c r="CE108" s="55">
        <f>SUBTOTAL(9,CE104:CE107)</f>
        <v>2655</v>
      </c>
      <c r="CG108" s="41" t="str">
        <f t="shared" si="87"/>
        <v>1</v>
      </c>
    </row>
    <row r="109" spans="1:85">
      <c r="E109" s="10"/>
      <c r="F109" s="1"/>
      <c r="G109" s="1"/>
      <c r="H109" s="1"/>
      <c r="I109" s="1"/>
      <c r="J109" s="1"/>
      <c r="K109" s="1"/>
      <c r="L109" s="1"/>
      <c r="M109" s="53"/>
      <c r="N109" s="86"/>
      <c r="O109" s="55"/>
      <c r="P109" s="86"/>
      <c r="Q109" s="55"/>
      <c r="R109" s="86"/>
      <c r="S109" s="55"/>
      <c r="T109" s="86"/>
      <c r="U109" s="55"/>
      <c r="V109" s="86"/>
      <c r="W109" s="55"/>
      <c r="X109" s="86"/>
      <c r="Y109" s="55"/>
      <c r="Z109" s="86"/>
      <c r="AA109" s="55"/>
      <c r="AB109" s="86"/>
      <c r="AC109" s="55"/>
      <c r="AD109" s="86"/>
      <c r="AE109" s="55"/>
      <c r="AF109" s="86"/>
      <c r="AG109" s="55"/>
      <c r="AH109" s="86"/>
      <c r="AI109" s="55"/>
      <c r="AJ109" s="86"/>
      <c r="AK109" s="55"/>
      <c r="AL109" s="86"/>
      <c r="AM109" s="55"/>
      <c r="AN109" s="86"/>
      <c r="AO109" s="55"/>
      <c r="AP109" s="86"/>
      <c r="AQ109" s="55"/>
      <c r="AR109" s="86"/>
      <c r="AS109" s="55"/>
      <c r="AT109" s="86"/>
      <c r="AU109" s="55"/>
      <c r="AV109" s="86"/>
      <c r="AW109" s="55"/>
      <c r="AX109" s="86"/>
      <c r="AY109" s="55"/>
      <c r="AZ109" s="86"/>
      <c r="BA109" s="55"/>
      <c r="BB109" s="86"/>
      <c r="BC109" s="55"/>
      <c r="BD109" s="86"/>
      <c r="BE109" s="55"/>
      <c r="BF109" s="86"/>
      <c r="BG109" s="55"/>
      <c r="BH109" s="86"/>
      <c r="BI109" s="55"/>
      <c r="BJ109" s="86"/>
      <c r="BK109" s="55"/>
      <c r="BL109" s="86"/>
      <c r="BM109" s="55"/>
      <c r="BN109" s="86"/>
      <c r="BO109" s="55"/>
      <c r="BP109" s="86"/>
      <c r="BQ109" s="55"/>
      <c r="BR109" s="86"/>
      <c r="BS109" s="55"/>
      <c r="BT109" s="86"/>
      <c r="BU109" s="55"/>
      <c r="BV109" s="86"/>
      <c r="BW109" s="55"/>
      <c r="BX109" s="86"/>
      <c r="BY109" s="55"/>
      <c r="BZ109" s="86"/>
      <c r="CA109" s="55"/>
      <c r="CB109" s="86"/>
      <c r="CC109" s="55"/>
      <c r="CD109" s="86"/>
      <c r="CE109" s="55"/>
      <c r="CG109" s="41" t="str">
        <f t="shared" si="87"/>
        <v>1</v>
      </c>
    </row>
    <row r="110" spans="1:85" s="92" customFormat="1" ht="13.5" thickBot="1">
      <c r="A110" s="1"/>
      <c r="B110" s="1"/>
      <c r="C110" s="1"/>
      <c r="D110" s="1"/>
      <c r="E110" s="91" t="s">
        <v>58</v>
      </c>
      <c r="M110" s="93"/>
      <c r="N110" s="94"/>
      <c r="O110" s="95">
        <f>SUBTOTAL(9,O46:O109)</f>
        <v>1884099.2139999999</v>
      </c>
      <c r="P110" s="94"/>
      <c r="Q110" s="95">
        <f>SUBTOTAL(9,Q46:Q109)</f>
        <v>423635.93240000005</v>
      </c>
      <c r="R110" s="94"/>
      <c r="S110" s="95">
        <f>SUBTOTAL(9,S46:S109)</f>
        <v>298499.18240000005</v>
      </c>
      <c r="T110" s="94"/>
      <c r="U110" s="95">
        <f>SUBTOTAL(9,U46:U109)</f>
        <v>40134.654000000002</v>
      </c>
      <c r="V110" s="94"/>
      <c r="W110" s="95">
        <f>SUBTOTAL(9,W46:W109)</f>
        <v>52572.972799999996</v>
      </c>
      <c r="X110" s="94"/>
      <c r="Y110" s="95">
        <f>SUBTOTAL(9,Y46:Y109)</f>
        <v>65009.291600000004</v>
      </c>
      <c r="Z110" s="94"/>
      <c r="AA110" s="95">
        <f>SUBTOTAL(9,AA46:AA109)</f>
        <v>52572.972799999996</v>
      </c>
      <c r="AB110" s="94"/>
      <c r="AC110" s="95">
        <f>SUBTOTAL(9,AC46:AC109)</f>
        <v>65009.291600000004</v>
      </c>
      <c r="AD110" s="94"/>
      <c r="AE110" s="95">
        <f>SUBTOTAL(9,AE46:AE109)</f>
        <v>116587.8968</v>
      </c>
      <c r="AF110" s="94"/>
      <c r="AG110" s="95">
        <f>SUBTOTAL(9,AG46:AG109)</f>
        <v>12438.318800000001</v>
      </c>
      <c r="AH110" s="94"/>
      <c r="AI110" s="95">
        <f>SUBTOTAL(9,AI46:AI109)</f>
        <v>13939.0304</v>
      </c>
      <c r="AJ110" s="94"/>
      <c r="AK110" s="95">
        <f>SUBTOTAL(9,AK46:AK109)</f>
        <v>26376.349200000001</v>
      </c>
      <c r="AL110" s="94"/>
      <c r="AM110" s="95">
        <f>SUBTOTAL(9,AM46:AM109)</f>
        <v>6878.6523999999999</v>
      </c>
      <c r="AN110" s="94"/>
      <c r="AO110" s="95">
        <f>SUBTOTAL(9,AO46:AO109)</f>
        <v>24913.539199999999</v>
      </c>
      <c r="AP110" s="94"/>
      <c r="AQ110" s="95">
        <f>SUBTOTAL(9,AQ46:AQ109)</f>
        <v>13758.3048</v>
      </c>
      <c r="AR110" s="94"/>
      <c r="AS110" s="95">
        <f>SUBTOTAL(9,AS46:AS109)</f>
        <v>20639.18</v>
      </c>
      <c r="AT110" s="94"/>
      <c r="AU110" s="95">
        <f>SUBTOTAL(9,AU46:AU109)</f>
        <v>24873.637600000002</v>
      </c>
      <c r="AV110" s="94"/>
      <c r="AW110" s="95">
        <f>SUBTOTAL(9,AW46:AW109)</f>
        <v>62206.044799999996</v>
      </c>
      <c r="AX110" s="94"/>
      <c r="AY110" s="95">
        <f>SUBTOTAL(9,AY46:AY109)</f>
        <v>87081.682400000005</v>
      </c>
      <c r="AZ110" s="94"/>
      <c r="BA110" s="95">
        <f>SUBTOTAL(9,BA46:BA109)</f>
        <v>13758.3048</v>
      </c>
      <c r="BB110" s="94"/>
      <c r="BC110" s="95">
        <f>SUBTOTAL(9,BC46:BC109)</f>
        <v>13939.0304</v>
      </c>
      <c r="BD110" s="94"/>
      <c r="BE110" s="95">
        <f>SUBTOTAL(9,BE46:BE109)</f>
        <v>19464.0304</v>
      </c>
      <c r="BF110" s="94"/>
      <c r="BG110" s="95">
        <f>SUBTOTAL(9,BG46:BG109)</f>
        <v>28546.6096</v>
      </c>
      <c r="BH110" s="94"/>
      <c r="BI110" s="95">
        <f>SUBTOTAL(9,BI46:BI109)</f>
        <v>13758.3048</v>
      </c>
      <c r="BJ110" s="94"/>
      <c r="BK110" s="95">
        <f>SUBTOTAL(9,BK46:BK109)</f>
        <v>87081.682400000005</v>
      </c>
      <c r="BL110" s="94"/>
      <c r="BM110" s="95">
        <f>SUBTOTAL(9,BM46:BM109)</f>
        <v>113296.7568</v>
      </c>
      <c r="BN110" s="94"/>
      <c r="BO110" s="95">
        <f>SUBTOTAL(9,BO46:BO109)</f>
        <v>13758.3048</v>
      </c>
      <c r="BP110" s="94"/>
      <c r="BQ110" s="95">
        <f>SUBTOTAL(9,BQ46:BQ109)</f>
        <v>20637.957200000001</v>
      </c>
      <c r="BR110" s="94"/>
      <c r="BS110" s="95">
        <f>SUBTOTAL(9,BS46:BS109)</f>
        <v>26376.349200000001</v>
      </c>
      <c r="BT110" s="94"/>
      <c r="BU110" s="95">
        <f>SUBTOTAL(9,BU46:BU109)</f>
        <v>13758.3048</v>
      </c>
      <c r="BV110" s="94"/>
      <c r="BW110" s="95">
        <f>SUBTOTAL(9,BW46:BW109)</f>
        <v>13758.3048</v>
      </c>
      <c r="BX110" s="94"/>
      <c r="BY110" s="95">
        <f>SUBTOTAL(9,BY46:BY109)</f>
        <v>24913.539199999999</v>
      </c>
      <c r="BZ110" s="94"/>
      <c r="CA110" s="95">
        <f>SUBTOTAL(9,CA46:CA109)</f>
        <v>13758.3048</v>
      </c>
      <c r="CB110" s="94"/>
      <c r="CC110" s="95">
        <f>SUBTOTAL(9,CC46:CC109)</f>
        <v>30083.248</v>
      </c>
      <c r="CD110" s="94"/>
      <c r="CE110" s="95">
        <f>SUBTOTAL(9,CE46:CE109)</f>
        <v>30083.248</v>
      </c>
      <c r="CG110" s="96" t="str">
        <f t="shared" si="87"/>
        <v>1</v>
      </c>
    </row>
    <row r="111" spans="1:85" ht="13.5" thickTop="1">
      <c r="E111" s="10"/>
      <c r="F111" s="1"/>
      <c r="G111" s="1"/>
      <c r="H111" s="1"/>
      <c r="I111" s="1"/>
      <c r="J111" s="1"/>
      <c r="K111" s="1"/>
      <c r="L111" s="1"/>
      <c r="M111" s="53"/>
      <c r="N111" s="86"/>
      <c r="O111" s="55"/>
      <c r="P111" s="86"/>
      <c r="Q111" s="55"/>
      <c r="R111" s="86"/>
      <c r="S111" s="55"/>
      <c r="T111" s="86"/>
      <c r="U111" s="55"/>
      <c r="V111" s="86"/>
      <c r="W111" s="55"/>
      <c r="X111" s="86"/>
      <c r="Y111" s="55"/>
      <c r="Z111" s="86"/>
      <c r="AA111" s="55"/>
      <c r="AB111" s="86"/>
      <c r="AC111" s="55"/>
      <c r="AD111" s="86"/>
      <c r="AE111" s="55"/>
      <c r="AF111" s="86"/>
      <c r="AG111" s="55"/>
      <c r="AH111" s="86"/>
      <c r="AI111" s="55"/>
      <c r="AJ111" s="86"/>
      <c r="AK111" s="55"/>
      <c r="AL111" s="86"/>
      <c r="AM111" s="55"/>
      <c r="AN111" s="86"/>
      <c r="AO111" s="55"/>
      <c r="AP111" s="86"/>
      <c r="AQ111" s="55"/>
      <c r="AR111" s="86"/>
      <c r="AS111" s="55"/>
      <c r="AT111" s="86"/>
      <c r="AU111" s="55"/>
      <c r="AV111" s="86"/>
      <c r="AW111" s="55"/>
      <c r="AX111" s="86"/>
      <c r="AY111" s="55"/>
      <c r="AZ111" s="86"/>
      <c r="BA111" s="55"/>
      <c r="BB111" s="86"/>
      <c r="BC111" s="55"/>
      <c r="BD111" s="86"/>
      <c r="BE111" s="55"/>
      <c r="BF111" s="86"/>
      <c r="BG111" s="55"/>
      <c r="BH111" s="86"/>
      <c r="BI111" s="55"/>
      <c r="BJ111" s="86"/>
      <c r="BK111" s="55"/>
      <c r="BL111" s="86"/>
      <c r="BM111" s="55"/>
      <c r="BN111" s="86"/>
      <c r="BO111" s="55"/>
      <c r="BP111" s="86"/>
      <c r="BQ111" s="55"/>
      <c r="BR111" s="86"/>
      <c r="BS111" s="55"/>
      <c r="BT111" s="86"/>
      <c r="BU111" s="55"/>
      <c r="BV111" s="86"/>
      <c r="BW111" s="55"/>
      <c r="BX111" s="86"/>
      <c r="BY111" s="55"/>
      <c r="BZ111" s="86"/>
      <c r="CA111" s="55"/>
      <c r="CB111" s="86"/>
      <c r="CC111" s="55"/>
      <c r="CD111" s="86"/>
      <c r="CE111" s="55"/>
      <c r="CG111" s="41" t="str">
        <f t="shared" si="87"/>
        <v>1</v>
      </c>
    </row>
    <row r="112" spans="1:85">
      <c r="E112" s="73" t="s">
        <v>59</v>
      </c>
      <c r="F112" s="1"/>
      <c r="G112" s="1"/>
      <c r="H112" s="1"/>
      <c r="I112" s="1"/>
      <c r="J112" s="1"/>
      <c r="K112" s="1"/>
      <c r="L112" s="1"/>
      <c r="M112" s="53"/>
      <c r="N112" s="86"/>
      <c r="O112" s="55"/>
      <c r="P112" s="86"/>
      <c r="Q112" s="55"/>
      <c r="R112" s="86"/>
      <c r="S112" s="55"/>
      <c r="T112" s="86"/>
      <c r="U112" s="55"/>
      <c r="V112" s="86"/>
      <c r="W112" s="55"/>
      <c r="X112" s="86"/>
      <c r="Y112" s="55"/>
      <c r="Z112" s="86"/>
      <c r="AA112" s="55"/>
      <c r="AB112" s="86"/>
      <c r="AC112" s="55"/>
      <c r="AD112" s="86"/>
      <c r="AE112" s="55"/>
      <c r="AF112" s="86"/>
      <c r="AG112" s="55"/>
      <c r="AH112" s="86"/>
      <c r="AI112" s="55"/>
      <c r="AJ112" s="86"/>
      <c r="AK112" s="55"/>
      <c r="AL112" s="86"/>
      <c r="AM112" s="55"/>
      <c r="AN112" s="86"/>
      <c r="AO112" s="55"/>
      <c r="AP112" s="86"/>
      <c r="AQ112" s="55"/>
      <c r="AR112" s="86"/>
      <c r="AS112" s="55"/>
      <c r="AT112" s="86"/>
      <c r="AU112" s="55"/>
      <c r="AV112" s="86"/>
      <c r="AW112" s="55"/>
      <c r="AX112" s="86"/>
      <c r="AY112" s="55"/>
      <c r="AZ112" s="86"/>
      <c r="BA112" s="55"/>
      <c r="BB112" s="86"/>
      <c r="BC112" s="55"/>
      <c r="BD112" s="86"/>
      <c r="BE112" s="55"/>
      <c r="BF112" s="86"/>
      <c r="BG112" s="55"/>
      <c r="BH112" s="86"/>
      <c r="BI112" s="55"/>
      <c r="BJ112" s="86"/>
      <c r="BK112" s="55"/>
      <c r="BL112" s="86"/>
      <c r="BM112" s="55"/>
      <c r="BN112" s="86"/>
      <c r="BO112" s="55"/>
      <c r="BP112" s="86"/>
      <c r="BQ112" s="55"/>
      <c r="BR112" s="86"/>
      <c r="BS112" s="55"/>
      <c r="BT112" s="86"/>
      <c r="BU112" s="55"/>
      <c r="BV112" s="86"/>
      <c r="BW112" s="55"/>
      <c r="BX112" s="86"/>
      <c r="BY112" s="55"/>
      <c r="BZ112" s="86"/>
      <c r="CA112" s="55"/>
      <c r="CB112" s="86"/>
      <c r="CC112" s="55"/>
      <c r="CD112" s="86"/>
      <c r="CE112" s="55"/>
      <c r="CG112" s="41" t="str">
        <f t="shared" si="87"/>
        <v>1</v>
      </c>
    </row>
    <row r="113" spans="1:85">
      <c r="E113" s="10" t="s">
        <v>60</v>
      </c>
      <c r="F113" s="1"/>
      <c r="G113" s="1"/>
      <c r="H113" s="1"/>
      <c r="I113" s="1"/>
      <c r="J113" s="1"/>
      <c r="K113" s="1"/>
      <c r="L113" s="85"/>
      <c r="M113" s="111">
        <v>0.25</v>
      </c>
      <c r="N113" s="86"/>
      <c r="O113" s="55">
        <f>SUMIF($P$17:$CG$17,O$17,$P113:$CG113)</f>
        <v>380272</v>
      </c>
      <c r="P113" s="87">
        <f>Q64+Q104</f>
        <v>263102.59999999998</v>
      </c>
      <c r="Q113" s="55">
        <f>ROUND(P113*$M113,0)</f>
        <v>65776</v>
      </c>
      <c r="R113" s="87">
        <f>S64+S104</f>
        <v>263102.59999999998</v>
      </c>
      <c r="S113" s="55">
        <f>ROUND(R113*$M113,0)</f>
        <v>65776</v>
      </c>
      <c r="T113" s="87">
        <f>U64+U104</f>
        <v>35932</v>
      </c>
      <c r="U113" s="55">
        <f>ROUND(T113*$M113,0)</f>
        <v>8983</v>
      </c>
      <c r="V113" s="87">
        <f>W64+W104</f>
        <v>46982.2</v>
      </c>
      <c r="W113" s="55">
        <f>ROUND(V113*$M113,0)</f>
        <v>11746</v>
      </c>
      <c r="X113" s="87">
        <f>Y64+Y104</f>
        <v>58031.4</v>
      </c>
      <c r="Y113" s="55">
        <f>ROUND(X113*$M113,0)</f>
        <v>14508</v>
      </c>
      <c r="Z113" s="87">
        <f>AA64+AA104</f>
        <v>46982.2</v>
      </c>
      <c r="AA113" s="55">
        <f>ROUND(Z113*$M113,0)</f>
        <v>11746</v>
      </c>
      <c r="AB113" s="87">
        <f>AC64+AC104</f>
        <v>58031.4</v>
      </c>
      <c r="AC113" s="55">
        <f>ROUND(AB113*$M113,0)</f>
        <v>14508</v>
      </c>
      <c r="AD113" s="87">
        <f>AE64+AE104</f>
        <v>105245.2</v>
      </c>
      <c r="AE113" s="55">
        <f>ROUND(AD113*$M113,0)</f>
        <v>26311</v>
      </c>
      <c r="AF113" s="87">
        <f>AG64+AG104</f>
        <v>11050.2</v>
      </c>
      <c r="AG113" s="55">
        <f>ROUND(AF113*$M113,0)</f>
        <v>2763</v>
      </c>
      <c r="AH113" s="87">
        <f>AI64+AI104</f>
        <v>12530.6</v>
      </c>
      <c r="AI113" s="55">
        <f>ROUND(AH113*$M113,0)</f>
        <v>3133</v>
      </c>
      <c r="AJ113" s="87">
        <f>AK64+AK104</f>
        <v>23579.8</v>
      </c>
      <c r="AK113" s="55">
        <f>ROUND(AJ113*$M113,0)</f>
        <v>5895</v>
      </c>
      <c r="AL113" s="87">
        <f>AM64+AM104</f>
        <v>6175.6</v>
      </c>
      <c r="AM113" s="55">
        <f>ROUND(AL113*$M113,0)</f>
        <v>1544</v>
      </c>
      <c r="AN113" s="87">
        <f>AO64+AO104</f>
        <v>22137.8</v>
      </c>
      <c r="AO113" s="55">
        <f>ROUND(AN113*$M113,0)</f>
        <v>5534</v>
      </c>
      <c r="AP113" s="87">
        <f>AQ64+AQ104</f>
        <v>12352.2</v>
      </c>
      <c r="AQ113" s="55">
        <f>ROUND(AP113*$M113,0)</f>
        <v>3088</v>
      </c>
      <c r="AR113" s="87">
        <f>AS64+AS104</f>
        <v>18530</v>
      </c>
      <c r="AS113" s="55">
        <f>ROUND(AR113*$M113,0)</f>
        <v>4633</v>
      </c>
      <c r="AT113" s="87">
        <f>AU64+AU104</f>
        <v>22098.400000000001</v>
      </c>
      <c r="AU113" s="55">
        <f>ROUND(AT113*$M113,0)</f>
        <v>5525</v>
      </c>
      <c r="AV113" s="87">
        <f>AW64+AW104</f>
        <v>55267.199999999997</v>
      </c>
      <c r="AW113" s="55">
        <f>ROUND(AV113*$M113,0)</f>
        <v>13817</v>
      </c>
      <c r="AX113" s="87">
        <f>AY64+AY104</f>
        <v>77367.600000000006</v>
      </c>
      <c r="AY113" s="55">
        <f>ROUND(AX113*$M113,0)</f>
        <v>19342</v>
      </c>
      <c r="AZ113" s="87">
        <f>BA64+BA104</f>
        <v>12352.2</v>
      </c>
      <c r="BA113" s="55">
        <f>ROUND(AZ113*$M113,0)</f>
        <v>3088</v>
      </c>
      <c r="BB113" s="87">
        <f>BC64+BC104</f>
        <v>12530.6</v>
      </c>
      <c r="BC113" s="55">
        <f>ROUND(BB113*$M113,0)</f>
        <v>3133</v>
      </c>
      <c r="BD113" s="87">
        <f>BE64+BE104</f>
        <v>12530.6</v>
      </c>
      <c r="BE113" s="55">
        <f>ROUND(BD113*$M113,0)</f>
        <v>3133</v>
      </c>
      <c r="BF113" s="87">
        <f>BG64+BG104</f>
        <v>24704.400000000001</v>
      </c>
      <c r="BG113" s="55">
        <f>ROUND(BF113*$M113,0)</f>
        <v>6176</v>
      </c>
      <c r="BH113" s="87">
        <f t="shared" ref="BH113:BX113" si="100">BI64+BI104</f>
        <v>12352.2</v>
      </c>
      <c r="BI113" s="55">
        <f>ROUND(BH113*$M113,0)</f>
        <v>3088</v>
      </c>
      <c r="BJ113" s="87">
        <f t="shared" si="100"/>
        <v>77367.600000000006</v>
      </c>
      <c r="BK113" s="55">
        <f>ROUND(BJ113*$M113,0)</f>
        <v>19342</v>
      </c>
      <c r="BL113" s="87">
        <f t="shared" si="100"/>
        <v>100788.2</v>
      </c>
      <c r="BM113" s="55">
        <f>ROUND(BL113*$M113,0)</f>
        <v>25197</v>
      </c>
      <c r="BN113" s="87">
        <f t="shared" si="100"/>
        <v>12352.2</v>
      </c>
      <c r="BO113" s="55">
        <f>ROUND(BN113*$M113,0)</f>
        <v>3088</v>
      </c>
      <c r="BP113" s="87">
        <f t="shared" si="100"/>
        <v>18528.8</v>
      </c>
      <c r="BQ113" s="55">
        <f>ROUND(BP113*$M113,0)</f>
        <v>4632</v>
      </c>
      <c r="BR113" s="87">
        <f t="shared" si="100"/>
        <v>23579.8</v>
      </c>
      <c r="BS113" s="55">
        <f>ROUND(BR113*$M113,0)</f>
        <v>5895</v>
      </c>
      <c r="BT113" s="87">
        <f t="shared" si="100"/>
        <v>12352.2</v>
      </c>
      <c r="BU113" s="55">
        <f>ROUND(BT113*$M113,0)</f>
        <v>3088</v>
      </c>
      <c r="BV113" s="87">
        <f t="shared" si="100"/>
        <v>12352.2</v>
      </c>
      <c r="BW113" s="55">
        <f>ROUND(BV113*$M113,0)</f>
        <v>3088</v>
      </c>
      <c r="BX113" s="87">
        <f t="shared" si="100"/>
        <v>22137.8</v>
      </c>
      <c r="BY113" s="55">
        <f>ROUND(BX113*$M113,0)</f>
        <v>5534</v>
      </c>
      <c r="BZ113" s="87">
        <f>CA64+CA104</f>
        <v>12352.2</v>
      </c>
      <c r="CA113" s="55">
        <f>ROUND(BZ113*$M113,0)</f>
        <v>3088</v>
      </c>
      <c r="CB113" s="87">
        <f>CC64+CC104</f>
        <v>8146</v>
      </c>
      <c r="CC113" s="55">
        <f>ROUND(CB113*$M113,0)</f>
        <v>2037</v>
      </c>
      <c r="CD113" s="87">
        <f>CE64+CE104</f>
        <v>8146</v>
      </c>
      <c r="CE113" s="55">
        <f>ROUND(CD113*$M113,0)</f>
        <v>2037</v>
      </c>
      <c r="CG113" s="41" t="str">
        <f t="shared" si="87"/>
        <v>1</v>
      </c>
    </row>
    <row r="114" spans="1:85">
      <c r="E114" s="10" t="s">
        <v>61</v>
      </c>
      <c r="F114" s="1"/>
      <c r="G114" s="1"/>
      <c r="H114" s="1"/>
      <c r="I114" s="1"/>
      <c r="J114" s="1"/>
      <c r="K114" s="1"/>
      <c r="L114" s="85"/>
      <c r="M114" s="111">
        <f>+M113</f>
        <v>0.25</v>
      </c>
      <c r="N114" s="86"/>
      <c r="O114" s="55">
        <f>SUMIF($P$17:$CG$17,O$17,$P114:$CG114)</f>
        <v>88865</v>
      </c>
      <c r="P114" s="110">
        <f>Q82+Q105</f>
        <v>160533.33240000001</v>
      </c>
      <c r="Q114" s="55">
        <f>ROUND(P114*$M114,0)</f>
        <v>40133</v>
      </c>
      <c r="R114" s="110">
        <f>S82+S105</f>
        <v>35396.582399999999</v>
      </c>
      <c r="S114" s="55">
        <f>ROUND(R114*$M114,0)</f>
        <v>8849</v>
      </c>
      <c r="T114" s="110">
        <f>U82+U105</f>
        <v>4202.6540000000005</v>
      </c>
      <c r="U114" s="55">
        <f>ROUND(T114*$M114,0)</f>
        <v>1051</v>
      </c>
      <c r="V114" s="110">
        <f>W82+W105</f>
        <v>5590.7727999999997</v>
      </c>
      <c r="W114" s="55">
        <f>ROUND(V114*$M114,0)</f>
        <v>1398</v>
      </c>
      <c r="X114" s="110">
        <f>Y82+Y105</f>
        <v>6977.8915999999999</v>
      </c>
      <c r="Y114" s="55">
        <f>ROUND(X114*$M114,0)</f>
        <v>1744</v>
      </c>
      <c r="Z114" s="110">
        <f>AA82+AA105</f>
        <v>5590.7727999999997</v>
      </c>
      <c r="AA114" s="55">
        <f>ROUND(Z114*$M114,0)</f>
        <v>1398</v>
      </c>
      <c r="AB114" s="110">
        <f>AC82+AC105</f>
        <v>6977.8915999999999</v>
      </c>
      <c r="AC114" s="55">
        <f>ROUND(AB114*$M114,0)</f>
        <v>1744</v>
      </c>
      <c r="AD114" s="110">
        <f>AE82+AE105</f>
        <v>11342.6968</v>
      </c>
      <c r="AE114" s="55">
        <f>ROUND(AD114*$M114,0)</f>
        <v>2836</v>
      </c>
      <c r="AF114" s="110">
        <f>AG82+AG105</f>
        <v>1388.1188</v>
      </c>
      <c r="AG114" s="55">
        <f>ROUND(AF114*$M114,0)</f>
        <v>347</v>
      </c>
      <c r="AH114" s="110">
        <f>AI82+AI105</f>
        <v>1408.4304</v>
      </c>
      <c r="AI114" s="55">
        <f>ROUND(AH114*$M114,0)</f>
        <v>352</v>
      </c>
      <c r="AJ114" s="110">
        <f>AK82+AK105</f>
        <v>2796.5491999999999</v>
      </c>
      <c r="AK114" s="55">
        <f>ROUND(AJ114*$M114,0)</f>
        <v>699</v>
      </c>
      <c r="AL114" s="110">
        <f>AM82+AM105</f>
        <v>703.05240000000003</v>
      </c>
      <c r="AM114" s="55">
        <f>ROUND(AL114*$M114,0)</f>
        <v>176</v>
      </c>
      <c r="AN114" s="110">
        <f>AO82+AO105</f>
        <v>2775.7392</v>
      </c>
      <c r="AO114" s="55">
        <f>ROUND(AN114*$M114,0)</f>
        <v>694</v>
      </c>
      <c r="AP114" s="110">
        <f>AQ82+AQ105</f>
        <v>1406.1048000000001</v>
      </c>
      <c r="AQ114" s="55">
        <f>ROUND(AP114*$M114,0)</f>
        <v>352</v>
      </c>
      <c r="AR114" s="110">
        <f>AS82+AS105</f>
        <v>2109.1800000000003</v>
      </c>
      <c r="AS114" s="55">
        <f>ROUND(AR114*$M114,0)</f>
        <v>527</v>
      </c>
      <c r="AT114" s="110">
        <f>AU82+AU105</f>
        <v>2775.2375999999999</v>
      </c>
      <c r="AU114" s="55">
        <f>ROUND(AT114*$M114,0)</f>
        <v>694</v>
      </c>
      <c r="AV114" s="110">
        <f>AW82+AW105</f>
        <v>6938.8447999999999</v>
      </c>
      <c r="AW114" s="55">
        <f>ROUND(AV114*$M114,0)</f>
        <v>1735</v>
      </c>
      <c r="AX114" s="110">
        <f>AY82+AY105</f>
        <v>9714.0823999999993</v>
      </c>
      <c r="AY114" s="55">
        <f>ROUND(AX114*$M114,0)</f>
        <v>2429</v>
      </c>
      <c r="AZ114" s="110">
        <f>BA82+BA105</f>
        <v>1406.1048000000001</v>
      </c>
      <c r="BA114" s="55">
        <f>ROUND(AZ114*$M114,0)</f>
        <v>352</v>
      </c>
      <c r="BB114" s="110">
        <f>BC82+BC105</f>
        <v>1408.4304</v>
      </c>
      <c r="BC114" s="55">
        <f>ROUND(BB114*$M114,0)</f>
        <v>352</v>
      </c>
      <c r="BD114" s="110">
        <f>BE82+BE105</f>
        <v>1408.4304</v>
      </c>
      <c r="BE114" s="55">
        <f>ROUND(BD114*$M114,0)</f>
        <v>352</v>
      </c>
      <c r="BF114" s="110">
        <f>BG82+BG105</f>
        <v>2812.2096000000001</v>
      </c>
      <c r="BG114" s="55">
        <f>ROUND(BF114*$M114,0)</f>
        <v>703</v>
      </c>
      <c r="BH114" s="110">
        <f t="shared" ref="BH114:BX114" si="101">BI82+BI105</f>
        <v>1406.1048000000001</v>
      </c>
      <c r="BI114" s="55">
        <f>ROUND(BH114*$M114,0)</f>
        <v>352</v>
      </c>
      <c r="BJ114" s="110">
        <f t="shared" si="101"/>
        <v>9714.0823999999993</v>
      </c>
      <c r="BK114" s="55">
        <f>ROUND(BJ114*$M114,0)</f>
        <v>2429</v>
      </c>
      <c r="BL114" s="110">
        <f t="shared" si="101"/>
        <v>12508.5568</v>
      </c>
      <c r="BM114" s="55">
        <f>ROUND(BL114*$M114,0)</f>
        <v>3127</v>
      </c>
      <c r="BN114" s="110">
        <f t="shared" si="101"/>
        <v>1406.1048000000001</v>
      </c>
      <c r="BO114" s="55">
        <f>ROUND(BN114*$M114,0)</f>
        <v>352</v>
      </c>
      <c r="BP114" s="110">
        <f t="shared" si="101"/>
        <v>2109.1572000000001</v>
      </c>
      <c r="BQ114" s="55">
        <f>ROUND(BP114*$M114,0)</f>
        <v>527</v>
      </c>
      <c r="BR114" s="110">
        <f t="shared" si="101"/>
        <v>2796.5491999999999</v>
      </c>
      <c r="BS114" s="55">
        <f>ROUND(BR114*$M114,0)</f>
        <v>699</v>
      </c>
      <c r="BT114" s="110">
        <f t="shared" si="101"/>
        <v>1406.1048000000001</v>
      </c>
      <c r="BU114" s="55">
        <f>ROUND(BT114*$M114,0)</f>
        <v>352</v>
      </c>
      <c r="BV114" s="110">
        <f t="shared" si="101"/>
        <v>1406.1048000000001</v>
      </c>
      <c r="BW114" s="55">
        <f>ROUND(BV114*$M114,0)</f>
        <v>352</v>
      </c>
      <c r="BX114" s="110">
        <f t="shared" si="101"/>
        <v>2775.7392</v>
      </c>
      <c r="BY114" s="55">
        <f>ROUND(BX114*$M114,0)</f>
        <v>694</v>
      </c>
      <c r="BZ114" s="110">
        <f>CA82+CA105</f>
        <v>1406.1048000000001</v>
      </c>
      <c r="CA114" s="55">
        <f t="shared" ref="CA114:CE116" si="102">ROUND(BZ114*$M114,0)</f>
        <v>352</v>
      </c>
      <c r="CB114" s="110">
        <f>CC82+CC105</f>
        <v>21423.248</v>
      </c>
      <c r="CC114" s="55">
        <f t="shared" si="102"/>
        <v>5356</v>
      </c>
      <c r="CD114" s="110">
        <f>CE82+CE105</f>
        <v>21423.248</v>
      </c>
      <c r="CE114" s="55">
        <f t="shared" si="102"/>
        <v>5356</v>
      </c>
      <c r="CG114" s="41" t="str">
        <f t="shared" si="87"/>
        <v>1</v>
      </c>
    </row>
    <row r="115" spans="1:85">
      <c r="E115" s="10" t="s">
        <v>62</v>
      </c>
      <c r="F115" s="1"/>
      <c r="G115" s="1"/>
      <c r="H115" s="1"/>
      <c r="I115" s="1"/>
      <c r="J115" s="1"/>
      <c r="K115" s="1"/>
      <c r="L115" s="85"/>
      <c r="M115" s="111">
        <f>+M114</f>
        <v>0.25</v>
      </c>
      <c r="N115" s="86"/>
      <c r="O115" s="55">
        <f>SUMIF($P$17:$CG$17,O$17,$P115:$CG115)</f>
        <v>516</v>
      </c>
      <c r="P115" s="110">
        <f>Q90+Q100+Q106</f>
        <v>0</v>
      </c>
      <c r="Q115" s="55">
        <f>ROUND(P115*$M115,0)</f>
        <v>0</v>
      </c>
      <c r="R115" s="110">
        <f>S90+S100+S106</f>
        <v>0</v>
      </c>
      <c r="S115" s="55">
        <f>ROUND(R115*$M115,0)</f>
        <v>0</v>
      </c>
      <c r="T115" s="110">
        <f>U90+U100+U106</f>
        <v>0</v>
      </c>
      <c r="U115" s="55">
        <f>ROUND(T115*$M115,0)</f>
        <v>0</v>
      </c>
      <c r="V115" s="110">
        <f>W90+W100+W106</f>
        <v>0</v>
      </c>
      <c r="W115" s="55">
        <f>ROUND(V115*$M115,0)</f>
        <v>0</v>
      </c>
      <c r="X115" s="110">
        <f>Y90+Y100+Y106</f>
        <v>0</v>
      </c>
      <c r="Y115" s="55">
        <f>ROUND(X115*$M115,0)</f>
        <v>0</v>
      </c>
      <c r="Z115" s="110">
        <f>AA90+AA100+AA106</f>
        <v>0</v>
      </c>
      <c r="AA115" s="55">
        <f>ROUND(Z115*$M115,0)</f>
        <v>0</v>
      </c>
      <c r="AB115" s="110">
        <f>AC90+AC100+AC106</f>
        <v>0</v>
      </c>
      <c r="AC115" s="55">
        <f>ROUND(AB115*$M115,0)</f>
        <v>0</v>
      </c>
      <c r="AD115" s="110">
        <f>AE90+AE100+AE106</f>
        <v>0</v>
      </c>
      <c r="AE115" s="55">
        <f>ROUND(AD115*$M115,0)</f>
        <v>0</v>
      </c>
      <c r="AF115" s="110">
        <f>AG90+AG100+AG106</f>
        <v>0</v>
      </c>
      <c r="AG115" s="55">
        <f>ROUND(AF115*$M115,0)</f>
        <v>0</v>
      </c>
      <c r="AH115" s="110">
        <f>AI90+AI100+AI106</f>
        <v>0</v>
      </c>
      <c r="AI115" s="55">
        <f>ROUND(AH115*$M115,0)</f>
        <v>0</v>
      </c>
      <c r="AJ115" s="110">
        <f>AK90+AK100+AK106</f>
        <v>0</v>
      </c>
      <c r="AK115" s="55">
        <f>ROUND(AJ115*$M115,0)</f>
        <v>0</v>
      </c>
      <c r="AL115" s="110">
        <f>AM90+AM100+AM106</f>
        <v>0</v>
      </c>
      <c r="AM115" s="55">
        <f>ROUND(AL115*$M115,0)</f>
        <v>0</v>
      </c>
      <c r="AN115" s="110">
        <f>AO90+AO100+AO106</f>
        <v>0</v>
      </c>
      <c r="AO115" s="55">
        <f>ROUND(AN115*$M115,0)</f>
        <v>0</v>
      </c>
      <c r="AP115" s="110">
        <f>AQ90+AQ100+AQ106</f>
        <v>0</v>
      </c>
      <c r="AQ115" s="55">
        <f>ROUND(AP115*$M115,0)</f>
        <v>0</v>
      </c>
      <c r="AR115" s="110">
        <f>AS90+AS100+AS106</f>
        <v>0</v>
      </c>
      <c r="AS115" s="55">
        <f>ROUND(AR115*$M115,0)</f>
        <v>0</v>
      </c>
      <c r="AT115" s="110">
        <f>AU90+AU100+AU106</f>
        <v>0</v>
      </c>
      <c r="AU115" s="55">
        <f>ROUND(AT115*$M115,0)</f>
        <v>0</v>
      </c>
      <c r="AV115" s="110">
        <f>AW90+AW100+AW106</f>
        <v>0</v>
      </c>
      <c r="AW115" s="55">
        <f>ROUND(AV115*$M115,0)</f>
        <v>0</v>
      </c>
      <c r="AX115" s="110">
        <f>AY90+AY100+AY106</f>
        <v>0</v>
      </c>
      <c r="AY115" s="55">
        <f>ROUND(AX115*$M115,0)</f>
        <v>0</v>
      </c>
      <c r="AZ115" s="110">
        <f>BA90+BA100+BA106</f>
        <v>0</v>
      </c>
      <c r="BA115" s="55">
        <f>ROUND(AZ115*$M115,0)</f>
        <v>0</v>
      </c>
      <c r="BB115" s="110">
        <f>BC90+BC100+BC106</f>
        <v>0</v>
      </c>
      <c r="BC115" s="55">
        <f>ROUND(BB115*$M115,0)</f>
        <v>0</v>
      </c>
      <c r="BD115" s="110">
        <f>BE90+BE100+BE106</f>
        <v>0</v>
      </c>
      <c r="BE115" s="55">
        <f>ROUND(BD115*$M115,0)</f>
        <v>0</v>
      </c>
      <c r="BF115" s="110">
        <f>BG90+BG100+BG106</f>
        <v>1030</v>
      </c>
      <c r="BG115" s="55">
        <f>ROUND(BF115*$M115,0)</f>
        <v>258</v>
      </c>
      <c r="BH115" s="110">
        <f t="shared" ref="BH115:BX115" si="103">BI90+BI100+BI106</f>
        <v>0</v>
      </c>
      <c r="BI115" s="55">
        <f>ROUND(BH115*$M115,0)</f>
        <v>0</v>
      </c>
      <c r="BJ115" s="110">
        <f t="shared" si="103"/>
        <v>0</v>
      </c>
      <c r="BK115" s="55">
        <f>ROUND(BJ115*$M115,0)</f>
        <v>0</v>
      </c>
      <c r="BL115" s="110">
        <f t="shared" si="103"/>
        <v>0</v>
      </c>
      <c r="BM115" s="55">
        <f>ROUND(BL115*$M115,0)</f>
        <v>0</v>
      </c>
      <c r="BN115" s="110">
        <f t="shared" si="103"/>
        <v>0</v>
      </c>
      <c r="BO115" s="55">
        <f>ROUND(BN115*$M115,0)</f>
        <v>0</v>
      </c>
      <c r="BP115" s="110">
        <f t="shared" si="103"/>
        <v>0</v>
      </c>
      <c r="BQ115" s="55">
        <f>ROUND(BP115*$M115,0)</f>
        <v>0</v>
      </c>
      <c r="BR115" s="110">
        <f t="shared" si="103"/>
        <v>0</v>
      </c>
      <c r="BS115" s="55">
        <f>ROUND(BR115*$M115,0)</f>
        <v>0</v>
      </c>
      <c r="BT115" s="110">
        <f t="shared" si="103"/>
        <v>0</v>
      </c>
      <c r="BU115" s="55">
        <f>ROUND(BT115*$M115,0)</f>
        <v>0</v>
      </c>
      <c r="BV115" s="110">
        <f t="shared" si="103"/>
        <v>0</v>
      </c>
      <c r="BW115" s="55">
        <f>ROUND(BV115*$M115,0)</f>
        <v>0</v>
      </c>
      <c r="BX115" s="110">
        <f t="shared" si="103"/>
        <v>0</v>
      </c>
      <c r="BY115" s="55">
        <f>ROUND(BX115*$M115,0)</f>
        <v>0</v>
      </c>
      <c r="BZ115" s="110">
        <f>CA90+CA100+CA106</f>
        <v>0</v>
      </c>
      <c r="CA115" s="55">
        <f t="shared" si="102"/>
        <v>0</v>
      </c>
      <c r="CB115" s="110">
        <f>CC90+CC100+CC106</f>
        <v>514</v>
      </c>
      <c r="CC115" s="55">
        <f t="shared" si="102"/>
        <v>129</v>
      </c>
      <c r="CD115" s="110">
        <f>CE90+CE100+CE106</f>
        <v>514</v>
      </c>
      <c r="CE115" s="55">
        <f t="shared" si="102"/>
        <v>129</v>
      </c>
      <c r="CG115" s="41" t="str">
        <f t="shared" si="87"/>
        <v>1</v>
      </c>
    </row>
    <row r="116" spans="1:85" s="61" customFormat="1">
      <c r="A116" s="1"/>
      <c r="B116" s="1"/>
      <c r="C116" s="1"/>
      <c r="D116" s="1"/>
      <c r="E116" s="67" t="s">
        <v>63</v>
      </c>
      <c r="L116" s="88"/>
      <c r="M116" s="112">
        <f>+M115</f>
        <v>0.25</v>
      </c>
      <c r="N116" s="89"/>
      <c r="O116" s="71">
        <f>SUMIF($P$17:$CG$17,O$17,$P116:$CG116)</f>
        <v>1381</v>
      </c>
      <c r="P116" s="90">
        <f>Q98+Q101+Q107</f>
        <v>0</v>
      </c>
      <c r="Q116" s="71">
        <f>ROUND(P116*$M116,0)</f>
        <v>0</v>
      </c>
      <c r="R116" s="90">
        <f>S98+S101+S107</f>
        <v>0</v>
      </c>
      <c r="S116" s="71">
        <f>ROUND(R116*$M116,0)</f>
        <v>0</v>
      </c>
      <c r="T116" s="90">
        <f>U98+U101+U107</f>
        <v>0</v>
      </c>
      <c r="U116" s="71">
        <f>ROUND(T116*$M116,0)</f>
        <v>0</v>
      </c>
      <c r="V116" s="90">
        <f>W98+W101+W107</f>
        <v>0</v>
      </c>
      <c r="W116" s="71">
        <f>ROUND(V116*$M116,0)</f>
        <v>0</v>
      </c>
      <c r="X116" s="90">
        <f>Y98+Y101+Y107</f>
        <v>0</v>
      </c>
      <c r="Y116" s="71">
        <f>ROUND(X116*$M116,0)</f>
        <v>0</v>
      </c>
      <c r="Z116" s="90">
        <f>AA98+AA101+AA107</f>
        <v>0</v>
      </c>
      <c r="AA116" s="71">
        <f>ROUND(Z116*$M116,0)</f>
        <v>0</v>
      </c>
      <c r="AB116" s="90">
        <f>AC98+AC101+AC107</f>
        <v>0</v>
      </c>
      <c r="AC116" s="71">
        <f>ROUND(AB116*$M116,0)</f>
        <v>0</v>
      </c>
      <c r="AD116" s="90">
        <f>AE98+AE101+AE107</f>
        <v>0</v>
      </c>
      <c r="AE116" s="71">
        <f>ROUND(AD116*$M116,0)</f>
        <v>0</v>
      </c>
      <c r="AF116" s="90">
        <f>AG98+AG101+AG107</f>
        <v>0</v>
      </c>
      <c r="AG116" s="71">
        <f>ROUND(AF116*$M116,0)</f>
        <v>0</v>
      </c>
      <c r="AH116" s="90">
        <f>AI98+AI101+AI107</f>
        <v>0</v>
      </c>
      <c r="AI116" s="71">
        <f>ROUND(AH116*$M116,0)</f>
        <v>0</v>
      </c>
      <c r="AJ116" s="90">
        <f>AK98+AK101+AK107</f>
        <v>0</v>
      </c>
      <c r="AK116" s="71">
        <f>ROUND(AJ116*$M116,0)</f>
        <v>0</v>
      </c>
      <c r="AL116" s="90">
        <f>AM98+AM101+AM107</f>
        <v>0</v>
      </c>
      <c r="AM116" s="71">
        <f>ROUND(AL116*$M116,0)</f>
        <v>0</v>
      </c>
      <c r="AN116" s="90">
        <f>AO98+AO101+AO107</f>
        <v>0</v>
      </c>
      <c r="AO116" s="71">
        <f>ROUND(AN116*$M116,0)</f>
        <v>0</v>
      </c>
      <c r="AP116" s="90">
        <f>AQ98+AQ101+AQ107</f>
        <v>0</v>
      </c>
      <c r="AQ116" s="71">
        <f>ROUND(AP116*$M116,0)</f>
        <v>0</v>
      </c>
      <c r="AR116" s="90">
        <f>AS98+AS101+AS107</f>
        <v>0</v>
      </c>
      <c r="AS116" s="71">
        <f>ROUND(AR116*$M116,0)</f>
        <v>0</v>
      </c>
      <c r="AT116" s="90">
        <f>AU98+AU101+AU107</f>
        <v>0</v>
      </c>
      <c r="AU116" s="71">
        <f>ROUND(AT116*$M116,0)</f>
        <v>0</v>
      </c>
      <c r="AV116" s="90">
        <f>AW98+AW101+AW107</f>
        <v>0</v>
      </c>
      <c r="AW116" s="71">
        <f>ROUND(AV116*$M116,0)</f>
        <v>0</v>
      </c>
      <c r="AX116" s="90">
        <f>AY98+AY101+AY107</f>
        <v>0</v>
      </c>
      <c r="AY116" s="71">
        <f>ROUND(AX116*$M116,0)</f>
        <v>0</v>
      </c>
      <c r="AZ116" s="90">
        <f>BA98+BA101+BA107</f>
        <v>0</v>
      </c>
      <c r="BA116" s="71">
        <f>ROUND(AZ116*$M116,0)</f>
        <v>0</v>
      </c>
      <c r="BB116" s="90">
        <f>BC98+BC101+BC107</f>
        <v>0</v>
      </c>
      <c r="BC116" s="71">
        <f>ROUND(BB116*$M116,0)</f>
        <v>0</v>
      </c>
      <c r="BD116" s="90">
        <f>BE98+BE101+BE107</f>
        <v>5525</v>
      </c>
      <c r="BE116" s="71">
        <f>ROUND(BD116*$M116,0)</f>
        <v>1381</v>
      </c>
      <c r="BF116" s="90">
        <f>BG98+BG101+BG107</f>
        <v>0</v>
      </c>
      <c r="BG116" s="71">
        <f>ROUND(BF116*$M116,0)</f>
        <v>0</v>
      </c>
      <c r="BH116" s="90">
        <f t="shared" ref="BH116:BX116" si="104">BI98+BI101+BI107</f>
        <v>0</v>
      </c>
      <c r="BI116" s="71">
        <f>ROUND(BH116*$M116,0)</f>
        <v>0</v>
      </c>
      <c r="BJ116" s="90">
        <f t="shared" si="104"/>
        <v>0</v>
      </c>
      <c r="BK116" s="71">
        <f>ROUND(BJ116*$M116,0)</f>
        <v>0</v>
      </c>
      <c r="BL116" s="90">
        <f t="shared" si="104"/>
        <v>0</v>
      </c>
      <c r="BM116" s="71">
        <f>ROUND(BL116*$M116,0)</f>
        <v>0</v>
      </c>
      <c r="BN116" s="90">
        <f t="shared" si="104"/>
        <v>0</v>
      </c>
      <c r="BO116" s="71">
        <f>ROUND(BN116*$M116,0)</f>
        <v>0</v>
      </c>
      <c r="BP116" s="90">
        <f t="shared" si="104"/>
        <v>0</v>
      </c>
      <c r="BQ116" s="71">
        <f>ROUND(BP116*$M116,0)</f>
        <v>0</v>
      </c>
      <c r="BR116" s="90">
        <f t="shared" si="104"/>
        <v>0</v>
      </c>
      <c r="BS116" s="71">
        <f>ROUND(BR116*$M116,0)</f>
        <v>0</v>
      </c>
      <c r="BT116" s="90">
        <f t="shared" si="104"/>
        <v>0</v>
      </c>
      <c r="BU116" s="71">
        <f>ROUND(BT116*$M116,0)</f>
        <v>0</v>
      </c>
      <c r="BV116" s="90">
        <f t="shared" si="104"/>
        <v>0</v>
      </c>
      <c r="BW116" s="71">
        <f>ROUND(BV116*$M116,0)</f>
        <v>0</v>
      </c>
      <c r="BX116" s="90">
        <f t="shared" si="104"/>
        <v>0</v>
      </c>
      <c r="BY116" s="71">
        <f>ROUND(BX116*$M116,0)</f>
        <v>0</v>
      </c>
      <c r="BZ116" s="90">
        <f>CA98+CA101+CA107</f>
        <v>0</v>
      </c>
      <c r="CA116" s="71">
        <f t="shared" si="102"/>
        <v>0</v>
      </c>
      <c r="CB116" s="90">
        <f>CC98+CC101+CC107</f>
        <v>0</v>
      </c>
      <c r="CC116" s="71">
        <f t="shared" si="102"/>
        <v>0</v>
      </c>
      <c r="CD116" s="90">
        <f>CE98+CE101+CE107</f>
        <v>0</v>
      </c>
      <c r="CE116" s="71">
        <f t="shared" si="102"/>
        <v>0</v>
      </c>
      <c r="CG116" s="72" t="str">
        <f t="shared" si="87"/>
        <v>1</v>
      </c>
    </row>
    <row r="117" spans="1:85">
      <c r="E117" s="73" t="s">
        <v>64</v>
      </c>
      <c r="F117" s="1"/>
      <c r="G117" s="1"/>
      <c r="H117" s="1"/>
      <c r="I117" s="1"/>
      <c r="J117" s="1"/>
      <c r="K117" s="1"/>
      <c r="L117" s="1"/>
      <c r="M117" s="53"/>
      <c r="N117" s="86"/>
      <c r="O117" s="55">
        <f>SUBTOTAL(9,O113:O116)</f>
        <v>471034</v>
      </c>
      <c r="P117" s="113">
        <f>IF(Q110=0,0,(Q117/Q110))</f>
        <v>0.25000003989274444</v>
      </c>
      <c r="Q117" s="55">
        <f>SUBTOTAL(9,Q113:Q116)</f>
        <v>105909</v>
      </c>
      <c r="R117" s="113">
        <f>IF(S110=0,0,(S117/S110))</f>
        <v>0.25000068475899445</v>
      </c>
      <c r="S117" s="55">
        <f>SUBTOTAL(9,S113:S116)</f>
        <v>74625</v>
      </c>
      <c r="T117" s="113">
        <f>IF(U110=0,0,(U117/U110))</f>
        <v>0.25000838427559385</v>
      </c>
      <c r="U117" s="55">
        <f>SUBTOTAL(9,U113:U116)</f>
        <v>10034</v>
      </c>
      <c r="V117" s="113">
        <f>IF(W110=0,0,(W117/W110))</f>
        <v>0.25001439522932972</v>
      </c>
      <c r="W117" s="55">
        <f>SUBTOTAL(9,W113:W116)</f>
        <v>13144</v>
      </c>
      <c r="X117" s="113">
        <f>IF(Y110=0,0,(Y117/Y110))</f>
        <v>0.24999503301771095</v>
      </c>
      <c r="Y117" s="55">
        <f>SUBTOTAL(9,Y113:Y116)</f>
        <v>16252</v>
      </c>
      <c r="Z117" s="113">
        <f>IF(AA110=0,0,(AA117/AA110))</f>
        <v>0.25001439522932972</v>
      </c>
      <c r="AA117" s="55">
        <f>SUBTOTAL(9,AA113:AA116)</f>
        <v>13144</v>
      </c>
      <c r="AB117" s="113">
        <f>IF(AC110=0,0,(AC117/AC110))</f>
        <v>0.24999503301771095</v>
      </c>
      <c r="AC117" s="55">
        <f>SUBTOTAL(9,AC113:AC116)</f>
        <v>16252</v>
      </c>
      <c r="AD117" s="113">
        <f>IF(AE110=0,0,(AE117/AE110))</f>
        <v>0.25000022129226712</v>
      </c>
      <c r="AE117" s="55">
        <f>SUBTOTAL(9,AE113:AE116)</f>
        <v>29147</v>
      </c>
      <c r="AF117" s="113">
        <f>IF(AG110=0,0,(AG117/AG110))</f>
        <v>0.25003379074027271</v>
      </c>
      <c r="AG117" s="55">
        <f>SUBTOTAL(9,AG113:AG116)</f>
        <v>3110</v>
      </c>
      <c r="AH117" s="113">
        <f>IF(AI110=0,0,(AI117/AI110))</f>
        <v>0.25001739001874906</v>
      </c>
      <c r="AI117" s="55">
        <f>SUBTOTAL(9,AI113:AI116)</f>
        <v>3485</v>
      </c>
      <c r="AJ117" s="113">
        <f>IF(AK110=0,0,(AK117/AK110))</f>
        <v>0.24999669021670368</v>
      </c>
      <c r="AK117" s="55">
        <f>SUBTOTAL(9,AK113:AK116)</f>
        <v>6594</v>
      </c>
      <c r="AL117" s="113">
        <f>IF(AM110=0,0,(AM117/AM110))</f>
        <v>0.25004897761660411</v>
      </c>
      <c r="AM117" s="55">
        <f>SUBTOTAL(9,AM113:AM116)</f>
        <v>1720</v>
      </c>
      <c r="AN117" s="113">
        <f>IF(AO110=0,0,(AO117/AO110))</f>
        <v>0.24998455458307586</v>
      </c>
      <c r="AO117" s="55">
        <f>SUBTOTAL(9,AO113:AO116)</f>
        <v>6228</v>
      </c>
      <c r="AP117" s="113">
        <f>IF(AQ110=0,0,(AQ117/AQ110))</f>
        <v>0.25003080321348892</v>
      </c>
      <c r="AQ117" s="55">
        <f>SUBTOTAL(9,AQ113:AQ116)</f>
        <v>3440</v>
      </c>
      <c r="AR117" s="113">
        <f>IF(AS110=0,0,(AS117/AS110))</f>
        <v>0.25000993256515036</v>
      </c>
      <c r="AS117" s="55">
        <f>SUBTOTAL(9,AS113:AS116)</f>
        <v>5160</v>
      </c>
      <c r="AT117" s="113">
        <f>IF(AU110=0,0,(AU117/AU110))</f>
        <v>0.25002374401402389</v>
      </c>
      <c r="AU117" s="55">
        <f>SUBTOTAL(9,AU113:AU116)</f>
        <v>6219</v>
      </c>
      <c r="AV117" s="113">
        <f>IF(AW110=0,0,(AW117/AW110))</f>
        <v>0.2500078577572577</v>
      </c>
      <c r="AW117" s="55">
        <f>SUBTOTAL(9,AW113:AW116)</f>
        <v>15552</v>
      </c>
      <c r="AX117" s="113">
        <f>IF(AY110=0,0,(AY117/AY110))</f>
        <v>0.25000665352326723</v>
      </c>
      <c r="AY117" s="55">
        <f>SUBTOTAL(9,AY113:AY116)</f>
        <v>21771</v>
      </c>
      <c r="AZ117" s="113">
        <f>IF(BA110=0,0,(BA117/BA110))</f>
        <v>0.25003080321348892</v>
      </c>
      <c r="BA117" s="55">
        <f>SUBTOTAL(9,BA113:BA116)</f>
        <v>3440</v>
      </c>
      <c r="BB117" s="113">
        <f>IF(BC110=0,0,(BC117/BC110))</f>
        <v>0.25001739001874906</v>
      </c>
      <c r="BC117" s="55">
        <f>SUBTOTAL(9,BC113:BC116)</f>
        <v>3485</v>
      </c>
      <c r="BD117" s="113">
        <f>IF(BE110=0,0,(BE117/BE110))</f>
        <v>0.24999960953616268</v>
      </c>
      <c r="BE117" s="55">
        <f>SUBTOTAL(9,BE113:BE116)</f>
        <v>4866</v>
      </c>
      <c r="BF117" s="113">
        <f>IF(BG110=0,0,(BG117/BG110))</f>
        <v>0.25001217657735442</v>
      </c>
      <c r="BG117" s="55">
        <f>SUBTOTAL(9,BG113:BG116)</f>
        <v>7137</v>
      </c>
      <c r="BH117" s="113">
        <f t="shared" ref="BH117:BX117" si="105">IF(BI110=0,0,(BI117/BI110))</f>
        <v>0.25003080321348892</v>
      </c>
      <c r="BI117" s="55">
        <f>SUBTOTAL(9,BI113:BI116)</f>
        <v>3440</v>
      </c>
      <c r="BJ117" s="113">
        <f t="shared" si="105"/>
        <v>0.25000665352326723</v>
      </c>
      <c r="BK117" s="55">
        <f>SUBTOTAL(9,BK113:BK116)</f>
        <v>21771</v>
      </c>
      <c r="BL117" s="113">
        <f t="shared" si="105"/>
        <v>0.24999833004928521</v>
      </c>
      <c r="BM117" s="55">
        <f>SUBTOTAL(9,BM113:BM116)</f>
        <v>28324</v>
      </c>
      <c r="BN117" s="113">
        <f t="shared" si="105"/>
        <v>0.25003080321348892</v>
      </c>
      <c r="BO117" s="55">
        <f>SUBTOTAL(9,BO113:BO116)</f>
        <v>3440</v>
      </c>
      <c r="BP117" s="113">
        <f t="shared" si="105"/>
        <v>0.24997629125812898</v>
      </c>
      <c r="BQ117" s="55">
        <f>SUBTOTAL(9,BQ113:BQ116)</f>
        <v>5159</v>
      </c>
      <c r="BR117" s="113">
        <f t="shared" si="105"/>
        <v>0.24999669021670368</v>
      </c>
      <c r="BS117" s="55">
        <f>SUBTOTAL(9,BS113:BS116)</f>
        <v>6594</v>
      </c>
      <c r="BT117" s="113">
        <f t="shared" si="105"/>
        <v>0.25003080321348892</v>
      </c>
      <c r="BU117" s="55">
        <f>SUBTOTAL(9,BU113:BU116)</f>
        <v>3440</v>
      </c>
      <c r="BV117" s="113">
        <f t="shared" si="105"/>
        <v>0.25003080321348892</v>
      </c>
      <c r="BW117" s="55">
        <f>SUBTOTAL(9,BW113:BW116)</f>
        <v>3440</v>
      </c>
      <c r="BX117" s="113">
        <f t="shared" si="105"/>
        <v>0.24998455458307586</v>
      </c>
      <c r="BY117" s="55">
        <f>SUBTOTAL(9,BY113:BY116)</f>
        <v>6228</v>
      </c>
      <c r="BZ117" s="113">
        <f>IF(CA110=0,0,(CA117/CA110))</f>
        <v>0.25003080321348892</v>
      </c>
      <c r="CA117" s="55">
        <f>SUBTOTAL(9,CA113:CA116)</f>
        <v>3440</v>
      </c>
      <c r="CB117" s="113">
        <f>IF(CC110=0,0,(CC117/CC110))</f>
        <v>0.2500394904167263</v>
      </c>
      <c r="CC117" s="55">
        <f>SUBTOTAL(9,CC113:CC116)</f>
        <v>7522</v>
      </c>
      <c r="CD117" s="113">
        <f>IF(CE110=0,0,(CE117/CE110))</f>
        <v>0.2500394904167263</v>
      </c>
      <c r="CE117" s="55">
        <f>SUBTOTAL(9,CE113:CE116)</f>
        <v>7522</v>
      </c>
      <c r="CG117" s="41" t="str">
        <f t="shared" si="87"/>
        <v>1</v>
      </c>
    </row>
    <row r="118" spans="1:85">
      <c r="E118" s="10"/>
      <c r="F118" s="1"/>
      <c r="G118" s="1"/>
      <c r="H118" s="1"/>
      <c r="I118" s="1"/>
      <c r="J118" s="1"/>
      <c r="K118" s="1"/>
      <c r="L118" s="1"/>
      <c r="M118" s="53"/>
      <c r="N118" s="86"/>
      <c r="O118" s="55"/>
      <c r="P118" s="86"/>
      <c r="Q118" s="55"/>
      <c r="R118" s="86"/>
      <c r="S118" s="55"/>
      <c r="T118" s="86"/>
      <c r="U118" s="55"/>
      <c r="V118" s="86"/>
      <c r="W118" s="55"/>
      <c r="X118" s="86"/>
      <c r="Y118" s="55"/>
      <c r="Z118" s="86"/>
      <c r="AA118" s="55"/>
      <c r="AB118" s="86"/>
      <c r="AC118" s="55"/>
      <c r="AD118" s="86"/>
      <c r="AE118" s="55"/>
      <c r="AF118" s="86"/>
      <c r="AG118" s="55"/>
      <c r="AH118" s="86"/>
      <c r="AI118" s="55"/>
      <c r="AJ118" s="86"/>
      <c r="AK118" s="55"/>
      <c r="AL118" s="86"/>
      <c r="AM118" s="55"/>
      <c r="AN118" s="86"/>
      <c r="AO118" s="55"/>
      <c r="AP118" s="86"/>
      <c r="AQ118" s="55"/>
      <c r="AR118" s="86"/>
      <c r="AS118" s="55"/>
      <c r="AT118" s="86"/>
      <c r="AU118" s="55"/>
      <c r="AV118" s="86"/>
      <c r="AW118" s="55"/>
      <c r="AX118" s="86"/>
      <c r="AY118" s="55"/>
      <c r="AZ118" s="86"/>
      <c r="BA118" s="55"/>
      <c r="BB118" s="86"/>
      <c r="BC118" s="55"/>
      <c r="BD118" s="86"/>
      <c r="BE118" s="55"/>
      <c r="BF118" s="86"/>
      <c r="BG118" s="55"/>
      <c r="BH118" s="86"/>
      <c r="BI118" s="55"/>
      <c r="BJ118" s="86"/>
      <c r="BK118" s="55"/>
      <c r="BL118" s="86"/>
      <c r="BM118" s="55"/>
      <c r="BN118" s="86"/>
      <c r="BO118" s="55"/>
      <c r="BP118" s="86"/>
      <c r="BQ118" s="55"/>
      <c r="BR118" s="86"/>
      <c r="BS118" s="55"/>
      <c r="BT118" s="86"/>
      <c r="BU118" s="55"/>
      <c r="BV118" s="86"/>
      <c r="BW118" s="55"/>
      <c r="BX118" s="86"/>
      <c r="BY118" s="55"/>
      <c r="BZ118" s="86"/>
      <c r="CA118" s="55"/>
      <c r="CB118" s="86"/>
      <c r="CC118" s="55"/>
      <c r="CD118" s="86"/>
      <c r="CE118" s="55"/>
      <c r="CG118" s="41" t="str">
        <f t="shared" si="87"/>
        <v>1</v>
      </c>
    </row>
    <row r="119" spans="1:85" ht="13.5" thickBot="1">
      <c r="E119" s="114" t="s">
        <v>65</v>
      </c>
      <c r="F119" s="19"/>
      <c r="G119" s="19"/>
      <c r="H119" s="19"/>
      <c r="I119" s="19"/>
      <c r="J119" s="19"/>
      <c r="K119" s="19"/>
      <c r="L119" s="19"/>
      <c r="M119" s="115"/>
      <c r="N119" s="116"/>
      <c r="O119" s="117">
        <f>SUBTOTAL(9,O47:O118)</f>
        <v>2355133.2139999997</v>
      </c>
      <c r="P119" s="118">
        <f>P49</f>
        <v>4840</v>
      </c>
      <c r="Q119" s="117">
        <f>SUBTOTAL(9,Q47:Q118)</f>
        <v>529544.93240000005</v>
      </c>
      <c r="R119" s="118">
        <f>R49</f>
        <v>4840</v>
      </c>
      <c r="S119" s="117">
        <f>SUBTOTAL(9,S47:S118)</f>
        <v>373124.18240000005</v>
      </c>
      <c r="T119" s="118">
        <f>T49</f>
        <v>660</v>
      </c>
      <c r="U119" s="117">
        <f>SUBTOTAL(9,U47:U118)</f>
        <v>50168.654000000002</v>
      </c>
      <c r="V119" s="118">
        <f>V49</f>
        <v>880</v>
      </c>
      <c r="W119" s="117">
        <f>SUBTOTAL(9,W47:W118)</f>
        <v>65716.972799999989</v>
      </c>
      <c r="X119" s="118">
        <f>X49</f>
        <v>1100</v>
      </c>
      <c r="Y119" s="117">
        <f>SUBTOTAL(9,Y47:Y118)</f>
        <v>81261.291599999997</v>
      </c>
      <c r="Z119" s="118">
        <f>Z49</f>
        <v>880</v>
      </c>
      <c r="AA119" s="117">
        <f>SUBTOTAL(9,AA47:AA118)</f>
        <v>65716.972799999989</v>
      </c>
      <c r="AB119" s="118">
        <f>AB49</f>
        <v>1100</v>
      </c>
      <c r="AC119" s="117">
        <f>SUBTOTAL(9,AC47:AC118)</f>
        <v>81261.291599999997</v>
      </c>
      <c r="AD119" s="118">
        <f>AD49</f>
        <v>1760</v>
      </c>
      <c r="AE119" s="117">
        <f>SUBTOTAL(9,AE47:AE118)</f>
        <v>145734.89679999999</v>
      </c>
      <c r="AF119" s="118">
        <f>AF49</f>
        <v>220</v>
      </c>
      <c r="AG119" s="117">
        <f>SUBTOTAL(9,AG47:AG118)</f>
        <v>15548.318800000001</v>
      </c>
      <c r="AH119" s="118">
        <f>AH49</f>
        <v>220</v>
      </c>
      <c r="AI119" s="117">
        <f>SUBTOTAL(9,AI47:AI118)</f>
        <v>17424.0304</v>
      </c>
      <c r="AJ119" s="118">
        <f>AJ49</f>
        <v>440</v>
      </c>
      <c r="AK119" s="117">
        <f>SUBTOTAL(9,AK47:AK118)</f>
        <v>32970.349199999997</v>
      </c>
      <c r="AL119" s="118">
        <f>AL49</f>
        <v>110</v>
      </c>
      <c r="AM119" s="117">
        <f>SUBTOTAL(9,AM47:AM118)</f>
        <v>8598.652399999999</v>
      </c>
      <c r="AN119" s="118">
        <f>AN49</f>
        <v>440</v>
      </c>
      <c r="AO119" s="117">
        <f>SUBTOTAL(9,AO47:AO118)</f>
        <v>31141.539199999999</v>
      </c>
      <c r="AP119" s="118">
        <f>AP49</f>
        <v>220</v>
      </c>
      <c r="AQ119" s="117">
        <f>SUBTOTAL(9,AQ47:AQ118)</f>
        <v>17198.304799999998</v>
      </c>
      <c r="AR119" s="118">
        <f>AR49</f>
        <v>330</v>
      </c>
      <c r="AS119" s="117">
        <f>SUBTOTAL(9,AS47:AS118)</f>
        <v>25799.18</v>
      </c>
      <c r="AT119" s="118">
        <f>AT49</f>
        <v>440</v>
      </c>
      <c r="AU119" s="117">
        <f>SUBTOTAL(9,AU47:AU118)</f>
        <v>31092.637600000002</v>
      </c>
      <c r="AV119" s="118">
        <f>AV49</f>
        <v>1100</v>
      </c>
      <c r="AW119" s="117">
        <f>SUBTOTAL(9,AW47:AW118)</f>
        <v>77758.044800000003</v>
      </c>
      <c r="AX119" s="118">
        <f>AX49</f>
        <v>1540</v>
      </c>
      <c r="AY119" s="117">
        <f>SUBTOTAL(9,AY47:AY118)</f>
        <v>108852.68240000001</v>
      </c>
      <c r="AZ119" s="118">
        <f>AZ49</f>
        <v>220</v>
      </c>
      <c r="BA119" s="117">
        <f>SUBTOTAL(9,BA47:BA118)</f>
        <v>17198.304799999998</v>
      </c>
      <c r="BB119" s="118">
        <f>BB49</f>
        <v>220</v>
      </c>
      <c r="BC119" s="117">
        <f>SUBTOTAL(9,BC47:BC118)</f>
        <v>17424.0304</v>
      </c>
      <c r="BD119" s="118">
        <f>BD49</f>
        <v>220</v>
      </c>
      <c r="BE119" s="117">
        <f>SUBTOTAL(9,BE47:BE118)</f>
        <v>24330.0304</v>
      </c>
      <c r="BF119" s="118">
        <f>BF49</f>
        <v>440</v>
      </c>
      <c r="BG119" s="117">
        <f>SUBTOTAL(9,BG47:BG118)</f>
        <v>35683.609599999996</v>
      </c>
      <c r="BH119" s="118">
        <f>BH49</f>
        <v>220</v>
      </c>
      <c r="BI119" s="117">
        <f>SUBTOTAL(9,BI47:BI118)</f>
        <v>17198.304799999998</v>
      </c>
      <c r="BJ119" s="118">
        <f>BJ49</f>
        <v>1540</v>
      </c>
      <c r="BK119" s="117">
        <f>SUBTOTAL(9,BK47:BK118)</f>
        <v>108852.68240000001</v>
      </c>
      <c r="BL119" s="118">
        <f>BL49</f>
        <v>1980</v>
      </c>
      <c r="BM119" s="117">
        <f>SUBTOTAL(9,BM47:BM118)</f>
        <v>141620.7568</v>
      </c>
      <c r="BN119" s="118">
        <f>BN49</f>
        <v>220</v>
      </c>
      <c r="BO119" s="117">
        <f>SUBTOTAL(9,BO47:BO118)</f>
        <v>17198.304799999998</v>
      </c>
      <c r="BP119" s="118">
        <f>BP49</f>
        <v>330</v>
      </c>
      <c r="BQ119" s="117">
        <f>SUBTOTAL(9,BQ47:BQ118)</f>
        <v>25796.957200000001</v>
      </c>
      <c r="BR119" s="118">
        <f>BR49</f>
        <v>440</v>
      </c>
      <c r="BS119" s="117">
        <f>SUBTOTAL(9,BS47:BS118)</f>
        <v>32970.349199999997</v>
      </c>
      <c r="BT119" s="118">
        <f>BT49</f>
        <v>220</v>
      </c>
      <c r="BU119" s="117">
        <f>SUBTOTAL(9,BU47:BU118)</f>
        <v>17198.304799999998</v>
      </c>
      <c r="BV119" s="118">
        <f>BV49</f>
        <v>220</v>
      </c>
      <c r="BW119" s="117">
        <f>SUBTOTAL(9,BW47:BW118)</f>
        <v>17198.304799999998</v>
      </c>
      <c r="BX119" s="118">
        <f t="shared" ref="BX119:CD119" si="106">BX49</f>
        <v>440</v>
      </c>
      <c r="BY119" s="117">
        <f>SUBTOTAL(9,BY47:BY118)</f>
        <v>31141.539199999999</v>
      </c>
      <c r="BZ119" s="118">
        <f t="shared" si="106"/>
        <v>220</v>
      </c>
      <c r="CA119" s="117">
        <f>SUBTOTAL(9,CA47:CA118)</f>
        <v>17198.304799999998</v>
      </c>
      <c r="CB119" s="118">
        <f t="shared" si="106"/>
        <v>220</v>
      </c>
      <c r="CC119" s="117">
        <f>SUBTOTAL(9,CC47:CC118)</f>
        <v>37605.248</v>
      </c>
      <c r="CD119" s="118">
        <f t="shared" si="106"/>
        <v>220</v>
      </c>
      <c r="CE119" s="117">
        <f>SUBTOTAL(9,CE47:CE118)</f>
        <v>37605.248</v>
      </c>
      <c r="CG119" s="41" t="str">
        <f t="shared" si="87"/>
        <v>1</v>
      </c>
    </row>
  </sheetData>
  <autoFilter ref="CG12:CG119"/>
  <mergeCells count="171">
    <mergeCell ref="AP16:AQ16"/>
    <mergeCell ref="AR16:AS16"/>
    <mergeCell ref="AT16:AU16"/>
    <mergeCell ref="AV16:AW16"/>
    <mergeCell ref="BV16:BW16"/>
    <mergeCell ref="BX16:BY16"/>
    <mergeCell ref="BZ16:CA16"/>
    <mergeCell ref="CB16:CC16"/>
    <mergeCell ref="CD16:CE16"/>
    <mergeCell ref="BJ16:BK16"/>
    <mergeCell ref="BL16:BM16"/>
    <mergeCell ref="BN16:BO16"/>
    <mergeCell ref="BP16:BQ16"/>
    <mergeCell ref="BR16:BS16"/>
    <mergeCell ref="BT16:BU16"/>
    <mergeCell ref="Z16:AA16"/>
    <mergeCell ref="AB16:AC16"/>
    <mergeCell ref="AD16:AE16"/>
    <mergeCell ref="AF16:AG16"/>
    <mergeCell ref="AH16:AI16"/>
    <mergeCell ref="AJ16:AK16"/>
    <mergeCell ref="BV15:BW15"/>
    <mergeCell ref="BX15:BY15"/>
    <mergeCell ref="BZ15:CA15"/>
    <mergeCell ref="AV15:AW15"/>
    <mergeCell ref="Z15:AA15"/>
    <mergeCell ref="AB15:AC15"/>
    <mergeCell ref="AD15:AE15"/>
    <mergeCell ref="AF15:AG15"/>
    <mergeCell ref="AH15:AI15"/>
    <mergeCell ref="AJ15:AK15"/>
    <mergeCell ref="AX16:AY16"/>
    <mergeCell ref="AZ16:BA16"/>
    <mergeCell ref="BB16:BC16"/>
    <mergeCell ref="BD16:BE16"/>
    <mergeCell ref="BF16:BG16"/>
    <mergeCell ref="BH16:BI16"/>
    <mergeCell ref="AL16:AM16"/>
    <mergeCell ref="AN16:AO16"/>
    <mergeCell ref="CB15:CC15"/>
    <mergeCell ref="CD15:CE15"/>
    <mergeCell ref="P16:Q16"/>
    <mergeCell ref="R16:S16"/>
    <mergeCell ref="T16:U16"/>
    <mergeCell ref="V16:W16"/>
    <mergeCell ref="X16:Y16"/>
    <mergeCell ref="BJ15:BK15"/>
    <mergeCell ref="BL15:BM15"/>
    <mergeCell ref="BN15:BO15"/>
    <mergeCell ref="BP15:BQ15"/>
    <mergeCell ref="BR15:BS15"/>
    <mergeCell ref="BT15:BU15"/>
    <mergeCell ref="AX15:AY15"/>
    <mergeCell ref="AZ15:BA15"/>
    <mergeCell ref="BB15:BC15"/>
    <mergeCell ref="BD15:BE15"/>
    <mergeCell ref="BF15:BG15"/>
    <mergeCell ref="BH15:BI15"/>
    <mergeCell ref="AL15:AM15"/>
    <mergeCell ref="AN15:AO15"/>
    <mergeCell ref="AP15:AQ15"/>
    <mergeCell ref="AR15:AS15"/>
    <mergeCell ref="AT15:AU15"/>
    <mergeCell ref="BV14:BW14"/>
    <mergeCell ref="BX14:BY14"/>
    <mergeCell ref="BZ14:CA14"/>
    <mergeCell ref="CB14:CC14"/>
    <mergeCell ref="CD14:CE14"/>
    <mergeCell ref="P15:Q15"/>
    <mergeCell ref="R15:S15"/>
    <mergeCell ref="T15:U15"/>
    <mergeCell ref="V15:W15"/>
    <mergeCell ref="X15:Y15"/>
    <mergeCell ref="BJ14:BK14"/>
    <mergeCell ref="BL14:BM14"/>
    <mergeCell ref="BN14:BO14"/>
    <mergeCell ref="BP14:BQ14"/>
    <mergeCell ref="BR14:BS14"/>
    <mergeCell ref="BT14:BU14"/>
    <mergeCell ref="AX14:AY14"/>
    <mergeCell ref="AZ14:BA14"/>
    <mergeCell ref="BB14:BC14"/>
    <mergeCell ref="BD14:BE14"/>
    <mergeCell ref="BF14:BG14"/>
    <mergeCell ref="BH14:BI14"/>
    <mergeCell ref="AL14:AM14"/>
    <mergeCell ref="AN14:AO14"/>
    <mergeCell ref="AR14:AS14"/>
    <mergeCell ref="AT14:AU14"/>
    <mergeCell ref="AV14:AW14"/>
    <mergeCell ref="Z14:AA14"/>
    <mergeCell ref="AB14:AC14"/>
    <mergeCell ref="AD14:AE14"/>
    <mergeCell ref="AF14:AG14"/>
    <mergeCell ref="AH14:AI14"/>
    <mergeCell ref="AJ14:AK14"/>
    <mergeCell ref="BX13:BY13"/>
    <mergeCell ref="BZ13:CA13"/>
    <mergeCell ref="CB13:CC13"/>
    <mergeCell ref="CD13:CE13"/>
    <mergeCell ref="P14:Q14"/>
    <mergeCell ref="R14:S14"/>
    <mergeCell ref="T14:U14"/>
    <mergeCell ref="V14:W14"/>
    <mergeCell ref="X14:Y14"/>
    <mergeCell ref="BJ13:BK13"/>
    <mergeCell ref="BL13:BM13"/>
    <mergeCell ref="BN13:BO13"/>
    <mergeCell ref="BP13:BQ13"/>
    <mergeCell ref="BR13:BS13"/>
    <mergeCell ref="BT13:BU13"/>
    <mergeCell ref="AX13:AY13"/>
    <mergeCell ref="AZ13:BA13"/>
    <mergeCell ref="BB13:BC13"/>
    <mergeCell ref="BD13:BE13"/>
    <mergeCell ref="BF13:BG13"/>
    <mergeCell ref="BH13:BI13"/>
    <mergeCell ref="AL13:AM13"/>
    <mergeCell ref="AN13:AO13"/>
    <mergeCell ref="AP14:AQ14"/>
    <mergeCell ref="AT13:AU13"/>
    <mergeCell ref="AV13:AW13"/>
    <mergeCell ref="Z13:AA13"/>
    <mergeCell ref="AB13:AC13"/>
    <mergeCell ref="AD13:AE13"/>
    <mergeCell ref="AF13:AG13"/>
    <mergeCell ref="AH13:AI13"/>
    <mergeCell ref="AJ13:AK13"/>
    <mergeCell ref="BV13:BW13"/>
    <mergeCell ref="BZ12:CA12"/>
    <mergeCell ref="CB12:CC12"/>
    <mergeCell ref="CD12:CE12"/>
    <mergeCell ref="P13:Q13"/>
    <mergeCell ref="R13:S13"/>
    <mergeCell ref="T13:U13"/>
    <mergeCell ref="V13:W13"/>
    <mergeCell ref="X13:Y13"/>
    <mergeCell ref="BJ12:BK12"/>
    <mergeCell ref="BL12:BM12"/>
    <mergeCell ref="BN12:BO12"/>
    <mergeCell ref="BP12:BQ12"/>
    <mergeCell ref="BR12:BS12"/>
    <mergeCell ref="BT12:BU12"/>
    <mergeCell ref="AX12:AY12"/>
    <mergeCell ref="AZ12:BA12"/>
    <mergeCell ref="BB12:BC12"/>
    <mergeCell ref="BD12:BE12"/>
    <mergeCell ref="BF12:BG12"/>
    <mergeCell ref="BH12:BI12"/>
    <mergeCell ref="AL12:AM12"/>
    <mergeCell ref="AN12:AO12"/>
    <mergeCell ref="AP13:AQ13"/>
    <mergeCell ref="AR13:AS13"/>
    <mergeCell ref="AV12:AW12"/>
    <mergeCell ref="Z12:AA12"/>
    <mergeCell ref="AB12:AC12"/>
    <mergeCell ref="AD12:AE12"/>
    <mergeCell ref="AF12:AG12"/>
    <mergeCell ref="AH12:AI12"/>
    <mergeCell ref="AJ12:AK12"/>
    <mergeCell ref="BV12:BW12"/>
    <mergeCell ref="BX12:BY12"/>
    <mergeCell ref="N12:O12"/>
    <mergeCell ref="P12:Q12"/>
    <mergeCell ref="R12:S12"/>
    <mergeCell ref="T12:U12"/>
    <mergeCell ref="V12:W12"/>
    <mergeCell ref="X12:Y12"/>
    <mergeCell ref="AP12:AQ12"/>
    <mergeCell ref="AR12:AS12"/>
    <mergeCell ref="AT12:AU12"/>
  </mergeCells>
  <pageMargins left="1" right="1" top="1" bottom="1" header="0.5" footer="0.5"/>
  <pageSetup scale="26" fitToWidth="3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AQ85"/>
  <sheetViews>
    <sheetView showGridLines="0" zoomScale="85" zoomScaleNormal="85" workbookViewId="0">
      <pane xSplit="6" ySplit="11" topLeftCell="G39" activePane="bottomRight" state="frozen"/>
      <selection activeCell="T120" sqref="T120"/>
      <selection pane="topRight" activeCell="T120" sqref="T120"/>
      <selection pane="bottomLeft" activeCell="T120" sqref="T120"/>
      <selection pane="bottomRight" activeCell="T120" sqref="T120"/>
    </sheetView>
  </sheetViews>
  <sheetFormatPr defaultRowHeight="12.75" outlineLevelRow="1"/>
  <cols>
    <col min="1" max="1" width="4.140625" style="8" bestFit="1" customWidth="1"/>
    <col min="2" max="2" width="38.5703125" style="8" customWidth="1"/>
    <col min="3" max="3" width="19.5703125" style="8" customWidth="1"/>
    <col min="4" max="4" width="6.42578125" style="8" customWidth="1"/>
    <col min="5" max="5" width="11.42578125" style="121" customWidth="1"/>
    <col min="6" max="6" width="12.7109375" style="122" customWidth="1"/>
    <col min="7" max="40" width="13.140625" style="8" customWidth="1"/>
    <col min="41" max="16384" width="9.140625" style="8"/>
  </cols>
  <sheetData>
    <row r="1" spans="2:43">
      <c r="B1" s="8" t="s">
        <v>3</v>
      </c>
      <c r="C1" s="8" t="str">
        <f>[1]InputSheet!D4</f>
        <v>P-13527</v>
      </c>
    </row>
    <row r="2" spans="2:43">
      <c r="B2" s="8" t="s">
        <v>1</v>
      </c>
      <c r="C2" s="8" t="str">
        <f>[1]InputSheet!D1</f>
        <v>LJLA10021/LR-RBG-6000446638</v>
      </c>
    </row>
    <row r="3" spans="2:43">
      <c r="B3" s="8" t="s">
        <v>2</v>
      </c>
      <c r="C3" s="8" t="str">
        <f>[1]InputSheet!D3</f>
        <v>ManTech Telecommunications and Information Systems Corporation</v>
      </c>
      <c r="J3" s="123"/>
      <c r="K3" s="8" t="s">
        <v>66</v>
      </c>
    </row>
    <row r="4" spans="2:43" s="19" customFormat="1" ht="13.5" thickBot="1">
      <c r="B4" s="19" t="s">
        <v>0</v>
      </c>
      <c r="C4" s="19" t="str">
        <f>[1]InputSheet!D2</f>
        <v>NATO ITM-B</v>
      </c>
      <c r="E4" s="124"/>
      <c r="F4" s="125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</row>
    <row r="5" spans="2:43" s="1" customFormat="1">
      <c r="E5" s="127"/>
      <c r="F5" s="128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</row>
    <row r="6" spans="2:43" s="1" customFormat="1" outlineLevel="1">
      <c r="B6" s="130" t="s">
        <v>67</v>
      </c>
      <c r="C6" s="131">
        <v>220</v>
      </c>
      <c r="E6" s="127"/>
      <c r="F6" s="128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</row>
    <row r="7" spans="2:43" s="1" customFormat="1">
      <c r="B7" s="132"/>
      <c r="E7" s="127"/>
      <c r="F7" s="128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</row>
    <row r="8" spans="2:43">
      <c r="C8" s="133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</row>
    <row r="9" spans="2:43" s="37" customFormat="1" ht="15.75" thickBot="1">
      <c r="B9" s="135"/>
      <c r="C9" s="135"/>
      <c r="D9" s="136"/>
      <c r="E9" s="137"/>
      <c r="F9" s="138"/>
      <c r="G9" s="139">
        <v>1</v>
      </c>
      <c r="H9" s="139">
        <f>G9+1</f>
        <v>2</v>
      </c>
      <c r="I9" s="139">
        <f t="shared" ref="I9:O9" si="0">H9+1</f>
        <v>3</v>
      </c>
      <c r="J9" s="139">
        <f t="shared" si="0"/>
        <v>4</v>
      </c>
      <c r="K9" s="139">
        <f t="shared" si="0"/>
        <v>5</v>
      </c>
      <c r="L9" s="139">
        <f t="shared" si="0"/>
        <v>6</v>
      </c>
      <c r="M9" s="139">
        <f t="shared" si="0"/>
        <v>7</v>
      </c>
      <c r="N9" s="139">
        <f t="shared" si="0"/>
        <v>8</v>
      </c>
      <c r="O9" s="139">
        <f t="shared" si="0"/>
        <v>9</v>
      </c>
      <c r="P9" s="139">
        <f>O9+1</f>
        <v>10</v>
      </c>
      <c r="Q9" s="139">
        <f>P9+1</f>
        <v>11</v>
      </c>
      <c r="R9" s="139">
        <f t="shared" ref="R9:AK9" si="1">Q9+1</f>
        <v>12</v>
      </c>
      <c r="S9" s="139">
        <f t="shared" si="1"/>
        <v>13</v>
      </c>
      <c r="T9" s="139">
        <f t="shared" si="1"/>
        <v>14</v>
      </c>
      <c r="U9" s="139">
        <f t="shared" si="1"/>
        <v>15</v>
      </c>
      <c r="V9" s="139">
        <f t="shared" si="1"/>
        <v>16</v>
      </c>
      <c r="W9" s="139">
        <f t="shared" si="1"/>
        <v>17</v>
      </c>
      <c r="X9" s="139">
        <f t="shared" si="1"/>
        <v>18</v>
      </c>
      <c r="Y9" s="139">
        <f t="shared" si="1"/>
        <v>19</v>
      </c>
      <c r="Z9" s="139">
        <f t="shared" si="1"/>
        <v>20</v>
      </c>
      <c r="AA9" s="139">
        <f t="shared" si="1"/>
        <v>21</v>
      </c>
      <c r="AB9" s="139">
        <f t="shared" si="1"/>
        <v>22</v>
      </c>
      <c r="AC9" s="139">
        <f t="shared" si="1"/>
        <v>23</v>
      </c>
      <c r="AD9" s="139">
        <f t="shared" si="1"/>
        <v>24</v>
      </c>
      <c r="AE9" s="139">
        <f t="shared" si="1"/>
        <v>25</v>
      </c>
      <c r="AF9" s="139">
        <f t="shared" si="1"/>
        <v>26</v>
      </c>
      <c r="AG9" s="139">
        <f t="shared" si="1"/>
        <v>27</v>
      </c>
      <c r="AH9" s="139">
        <f t="shared" si="1"/>
        <v>28</v>
      </c>
      <c r="AI9" s="139">
        <f t="shared" si="1"/>
        <v>29</v>
      </c>
      <c r="AJ9" s="139">
        <f t="shared" si="1"/>
        <v>30</v>
      </c>
      <c r="AK9" s="139">
        <f t="shared" si="1"/>
        <v>31</v>
      </c>
      <c r="AL9" s="139">
        <f>AK9+1</f>
        <v>32</v>
      </c>
      <c r="AM9" s="139">
        <f>AL9+1</f>
        <v>33</v>
      </c>
      <c r="AN9" s="139">
        <f>AM9+1</f>
        <v>34</v>
      </c>
    </row>
    <row r="10" spans="2:43" s="140" customFormat="1" ht="13.5" thickBot="1">
      <c r="B10" s="141" t="s">
        <v>68</v>
      </c>
      <c r="C10" s="141"/>
      <c r="E10" s="142"/>
      <c r="F10" s="40" t="s">
        <v>10</v>
      </c>
      <c r="G10" s="143" t="str">
        <f>VLOOKUP(G$9,'[1]WBS Task Descriptions'!$A$10:$F$249,2,FALSE)</f>
        <v>Phase I</v>
      </c>
      <c r="H10" s="144" t="str">
        <f>VLOOKUP(H$9,'[1]WBS Task Descriptions'!$A$10:$C$249,2,FALSE)</f>
        <v>Phase II</v>
      </c>
      <c r="I10" s="144">
        <f>VLOOKUP(I$9,'[1]WBS Task Descriptions'!$A$10:$C$249,2,FALSE)</f>
        <v>1</v>
      </c>
      <c r="J10" s="144">
        <f>VLOOKUP(J$9,'[1]WBS Task Descriptions'!$A$10:$C$249,2,FALSE)</f>
        <v>2</v>
      </c>
      <c r="K10" s="144">
        <f>VLOOKUP(K$9,'[1]WBS Task Descriptions'!$A$10:$C$249,2,FALSE)</f>
        <v>3</v>
      </c>
      <c r="L10" s="144">
        <f>VLOOKUP(L$9,'[1]WBS Task Descriptions'!$A$10:$C$249,2,FALSE)</f>
        <v>4.0999999999999996</v>
      </c>
      <c r="M10" s="144">
        <f>VLOOKUP(M$9,'[1]WBS Task Descriptions'!$A$10:$C$249,2,FALSE)</f>
        <v>4.2</v>
      </c>
      <c r="N10" s="144">
        <f>VLOOKUP(N$9,'[1]WBS Task Descriptions'!$A$10:$C$249,2,FALSE)</f>
        <v>4.3</v>
      </c>
      <c r="O10" s="144">
        <f>VLOOKUP(O$9,'[1]WBS Task Descriptions'!$A$10:$C$249,2,FALSE)</f>
        <v>5.0999999999999996</v>
      </c>
      <c r="P10" s="144">
        <f>VLOOKUP(P$9,'[1]WBS Task Descriptions'!$A$10:$C$249,2,FALSE)</f>
        <v>5.2</v>
      </c>
      <c r="Q10" s="144">
        <f>VLOOKUP(Q$9,'[1]WBS Task Descriptions'!$A$10:$C$249,2,FALSE)</f>
        <v>5.3</v>
      </c>
      <c r="R10" s="144">
        <f>VLOOKUP(R$9,'[1]WBS Task Descriptions'!$A$10:$C$249,2,FALSE)</f>
        <v>5.4</v>
      </c>
      <c r="S10" s="144">
        <f>VLOOKUP(S$9,'[1]WBS Task Descriptions'!$A$10:$C$249,2,FALSE)</f>
        <v>5.5</v>
      </c>
      <c r="T10" s="144">
        <f>VLOOKUP(T$9,'[1]WBS Task Descriptions'!$A$10:$C$249,2,FALSE)</f>
        <v>6.1</v>
      </c>
      <c r="U10" s="144">
        <f>VLOOKUP(U$9,'[1]WBS Task Descriptions'!$A$10:$C$249,2,FALSE)</f>
        <v>6.2</v>
      </c>
      <c r="V10" s="144">
        <f>VLOOKUP(V$9,'[1]WBS Task Descriptions'!$A$10:$C$249,2,FALSE)</f>
        <v>7.1</v>
      </c>
      <c r="W10" s="144">
        <f>VLOOKUP(W$9,'[1]WBS Task Descriptions'!$A$10:$C$249,2,FALSE)</f>
        <v>7.2</v>
      </c>
      <c r="X10" s="144">
        <f>VLOOKUP(X$9,'[1]WBS Task Descriptions'!$A$10:$C$249,2,FALSE)</f>
        <v>7.3</v>
      </c>
      <c r="Y10" s="144">
        <f>VLOOKUP(Y$9,'[1]WBS Task Descriptions'!$A$10:$C$249,2,FALSE)</f>
        <v>8</v>
      </c>
      <c r="Z10" s="144">
        <f>VLOOKUP(Z$9,'[1]WBS Task Descriptions'!$A$10:$C$249,2,FALSE)</f>
        <v>9.1</v>
      </c>
      <c r="AA10" s="144">
        <f>VLOOKUP(AA$9,'[1]WBS Task Descriptions'!$A$10:$C$249,2,FALSE)</f>
        <v>19</v>
      </c>
      <c r="AB10" s="144">
        <f>VLOOKUP(AB$9,'[1]WBS Task Descriptions'!$A$10:$C$249,2,FALSE)</f>
        <v>10.1</v>
      </c>
      <c r="AC10" s="144">
        <f>VLOOKUP(AC$9,'[1]WBS Task Descriptions'!$A$10:$C$249,2,FALSE)</f>
        <v>10.199999999999999</v>
      </c>
      <c r="AD10" s="144">
        <f>VLOOKUP(AD$9,'[1]WBS Task Descriptions'!$A$10:$C$249,2,FALSE)</f>
        <v>10.3</v>
      </c>
      <c r="AE10" s="144">
        <f>VLOOKUP(AE$9,'[1]WBS Task Descriptions'!$A$10:$C$249,2,FALSE)</f>
        <v>10.4</v>
      </c>
      <c r="AF10" s="144">
        <f>VLOOKUP(AF$9,'[1]WBS Task Descriptions'!$A$10:$C$249,2,FALSE)</f>
        <v>11.1</v>
      </c>
      <c r="AG10" s="144">
        <f>VLOOKUP(AG$9,'[1]WBS Task Descriptions'!$A$10:$C$249,2,FALSE)</f>
        <v>11.2</v>
      </c>
      <c r="AH10" s="144">
        <f>VLOOKUP(AH$9,'[1]WBS Task Descriptions'!$A$10:$C$249,2,FALSE)</f>
        <v>12</v>
      </c>
      <c r="AI10" s="144">
        <f>VLOOKUP(AI$9,'[1]WBS Task Descriptions'!$A$10:$C$249,2,FALSE)</f>
        <v>13.1</v>
      </c>
      <c r="AJ10" s="144">
        <f>VLOOKUP(AJ$9,'[1]WBS Task Descriptions'!$A$10:$C$249,2,FALSE)</f>
        <v>13.2</v>
      </c>
      <c r="AK10" s="144">
        <f>VLOOKUP(AK$9,'[1]WBS Task Descriptions'!$A$10:$C$249,2,FALSE)</f>
        <v>14</v>
      </c>
      <c r="AL10" s="144">
        <f>VLOOKUP(AL$9,'[1]WBS Task Descriptions'!$A$10:$C$249,2,FALSE)</f>
        <v>15</v>
      </c>
      <c r="AM10" s="144">
        <f>VLOOKUP(AM$9,'[1]WBS Task Descriptions'!$A$10:$C$249,2,FALSE)</f>
        <v>16</v>
      </c>
      <c r="AN10" s="144">
        <f>VLOOKUP(AN$9,'[1]WBS Task Descriptions'!$A$10:$C$249,2,FALSE)</f>
        <v>16.2</v>
      </c>
      <c r="AQ10" s="145" t="s">
        <v>12</v>
      </c>
    </row>
    <row r="11" spans="2:43" s="134" customFormat="1" ht="66.75" customHeight="1" thickBot="1">
      <c r="B11" s="146"/>
      <c r="C11" s="147"/>
      <c r="D11" s="147"/>
      <c r="E11" s="148"/>
      <c r="F11" s="42" t="s">
        <v>13</v>
      </c>
      <c r="G11" s="143" t="str">
        <f>VLOOKUP(G$9,'[1]WBS Task Descriptions'!$A$10:$F$249,3,FALSE)</f>
        <v>Transition</v>
      </c>
      <c r="H11" s="149" t="str">
        <f>VLOOKUP(H$9,'[1]WBS Task Descriptions'!$A$10:$F$249,3,FALSE)</f>
        <v>Acceptance &amp; Ramp-up</v>
      </c>
      <c r="I11" s="149" t="str">
        <f>VLOOKUP(I$9,'[1]WBS Task Descriptions'!$A$10:$F$249,3,FALSE)</f>
        <v>AIS</v>
      </c>
      <c r="J11" s="149" t="str">
        <f>VLOOKUP(J$9,'[1]WBS Task Descriptions'!$A$10:$F$249,3,FALSE)</f>
        <v>M131</v>
      </c>
      <c r="K11" s="149" t="str">
        <f>VLOOKUP(K$9,'[1]WBS Task Descriptions'!$A$10:$F$249,3,FALSE)</f>
        <v>M131</v>
      </c>
      <c r="L11" s="149" t="str">
        <f>VLOOKUP(L$9,'[1]WBS Task Descriptions'!$A$10:$F$249,3,FALSE)</f>
        <v>U131</v>
      </c>
      <c r="M11" s="149" t="str">
        <f>VLOOKUP(M$9,'[1]WBS Task Descriptions'!$A$10:$F$249,3,FALSE)</f>
        <v>U131</v>
      </c>
      <c r="N11" s="149" t="str">
        <f>VLOOKUP(N$9,'[1]WBS Task Descriptions'!$A$10:$F$249,3,FALSE)</f>
        <v>U131</v>
      </c>
      <c r="O11" s="149" t="str">
        <f>VLOOKUP(O$9,'[1]WBS Task Descriptions'!$A$10:$F$249,3,FALSE)</f>
        <v xml:space="preserve">Minor Networks and Standalone W/S  </v>
      </c>
      <c r="P11" s="149" t="str">
        <f>VLOOKUP(P$9,'[1]WBS Task Descriptions'!$A$10:$F$249,3,FALSE)</f>
        <v xml:space="preserve">Minor Networks and Standalone W/S  </v>
      </c>
      <c r="Q11" s="149" t="str">
        <f>VLOOKUP(Q$9,'[1]WBS Task Descriptions'!$A$10:$F$249,3,FALSE)</f>
        <v xml:space="preserve">Minor Networks and Standalone W/S  </v>
      </c>
      <c r="R11" s="149" t="str">
        <f>VLOOKUP(R$9,'[1]WBS Task Descriptions'!$A$10:$F$249,3,FALSE)</f>
        <v xml:space="preserve">Minor Networks and Standalone W/S  </v>
      </c>
      <c r="S11" s="149" t="str">
        <f>VLOOKUP(S$9,'[1]WBS Task Descriptions'!$A$10:$F$249,3,FALSE)</f>
        <v xml:space="preserve">Minor Networks and Standalone W/S  </v>
      </c>
      <c r="T11" s="149" t="str">
        <f>VLOOKUP(T$9,'[1]WBS Task Descriptions'!$A$10:$F$249,3,FALSE)</f>
        <v>VTC and IDNX Support</v>
      </c>
      <c r="U11" s="149" t="str">
        <f>VLOOKUP(U$9,'[1]WBS Task Descriptions'!$A$10:$F$249,3,FALSE)</f>
        <v>VTC and IDNX Support</v>
      </c>
      <c r="V11" s="149" t="str">
        <f>VLOOKUP(V$9,'[1]WBS Task Descriptions'!$A$10:$F$249,3,FALSE)</f>
        <v xml:space="preserve">Service desk and Network Monitoring </v>
      </c>
      <c r="W11" s="149" t="str">
        <f>VLOOKUP(W$9,'[1]WBS Task Descriptions'!$A$10:$F$249,3,FALSE)</f>
        <v>Service desk and Network Monitoring</v>
      </c>
      <c r="X11" s="149" t="str">
        <f>VLOOKUP(X$9,'[1]WBS Task Descriptions'!$A$10:$F$249,3,FALSE)</f>
        <v>Service desk and Network Monitoring</v>
      </c>
      <c r="Y11" s="149" t="str">
        <f>VLOOKUP(Y$9,'[1]WBS Task Descriptions'!$A$10:$F$249,3,FALSE)</f>
        <v>Crypto</v>
      </c>
      <c r="Z11" s="149" t="str">
        <f>VLOOKUP(Z$9,'[1]WBS Task Descriptions'!$A$10:$F$249,3,FALSE)</f>
        <v>Configuration Management</v>
      </c>
      <c r="AA11" s="149" t="str">
        <f>VLOOKUP(AA$9,'[1]WBS Task Descriptions'!$A$10:$F$249,3,FALSE)</f>
        <v>Configuration Management</v>
      </c>
      <c r="AB11" s="149" t="str">
        <f>VLOOKUP(AB$9,'[1]WBS Task Descriptions'!$A$10:$F$249,3,FALSE)</f>
        <v>Telephone Services</v>
      </c>
      <c r="AC11" s="149" t="str">
        <f>VLOOKUP(AC$9,'[1]WBS Task Descriptions'!$A$10:$F$249,3,FALSE)</f>
        <v>Telephone Services</v>
      </c>
      <c r="AD11" s="149" t="str">
        <f>VLOOKUP(AD$9,'[1]WBS Task Descriptions'!$A$10:$F$249,3,FALSE)</f>
        <v>Telephone Services</v>
      </c>
      <c r="AE11" s="149" t="str">
        <f>VLOOKUP(AE$9,'[1]WBS Task Descriptions'!$A$10:$F$249,3,FALSE)</f>
        <v>Telephone Services</v>
      </c>
      <c r="AF11" s="149" t="str">
        <f>VLOOKUP(AF$9,'[1]WBS Task Descriptions'!$A$10:$F$249,3,FALSE)</f>
        <v xml:space="preserve">Management, Admin and tech support for Leased lines </v>
      </c>
      <c r="AG11" s="149" t="str">
        <f>VLOOKUP(AG$9,'[1]WBS Task Descriptions'!$A$10:$F$249,3,FALSE)</f>
        <v>Management, Admin and tech support for Leased lines</v>
      </c>
      <c r="AH11" s="149" t="str">
        <f>VLOOKUP(AH$9,'[1]WBS Task Descriptions'!$A$10:$F$249,3,FALSE)</f>
        <v>RCC/LOT House Support</v>
      </c>
      <c r="AI11" s="149" t="str">
        <f>VLOOKUP(AI$9,'[1]WBS Task Descriptions'!$A$10:$F$249,3,FALSE)</f>
        <v>MTCT</v>
      </c>
      <c r="AJ11" s="149" t="str">
        <f>VLOOKUP(AJ$9,'[1]WBS Task Descriptions'!$A$10:$F$249,3,FALSE)</f>
        <v>MTCT</v>
      </c>
      <c r="AK11" s="149" t="str">
        <f>VLOOKUP(AK$9,'[1]WBS Task Descriptions'!$A$10:$F$249,3,FALSE)</f>
        <v>Stock Management and Property Accounting</v>
      </c>
      <c r="AL11" s="149" t="str">
        <f>VLOOKUP(AL$9,'[1]WBS Task Descriptions'!$A$10:$F$249,3,FALSE)</f>
        <v>Assistance to Presentations</v>
      </c>
      <c r="AM11" s="149" t="str">
        <f>VLOOKUP(AM$9,'[1]WBS Task Descriptions'!$A$10:$F$249,3,FALSE)</f>
        <v>Contract Management</v>
      </c>
      <c r="AN11" s="149" t="str">
        <f>VLOOKUP(AN$9,'[1]WBS Task Descriptions'!$A$10:$F$249,3,FALSE)</f>
        <v>Contract Management</v>
      </c>
      <c r="AQ11" s="41" t="str">
        <f>IF((OR((F11=""),(F11&gt;0))),"1","0")</f>
        <v>1</v>
      </c>
    </row>
    <row r="12" spans="2:43" s="134" customFormat="1" ht="26.25" thickBot="1">
      <c r="B12" s="150"/>
      <c r="C12" s="151"/>
      <c r="D12" s="151"/>
      <c r="E12" s="152"/>
      <c r="F12" s="42" t="s">
        <v>14</v>
      </c>
      <c r="G12" s="153" t="str">
        <f>VLOOKUP(G$9,'[1]WBS Task Descriptions'!$A$10:$F$249,4,FALSE)</f>
        <v>Transition</v>
      </c>
      <c r="H12" s="153" t="str">
        <f>VLOOKUP(H$9,'[1]WBS Task Descriptions'!$A$10:$F$249,4,FALSE)</f>
        <v>Acceptance &amp; Ramp-up</v>
      </c>
      <c r="I12" s="153" t="str">
        <f>VLOOKUP(I$9,'[1]WBS Task Descriptions'!$A$10:$F$249,4,FALSE)</f>
        <v>PAIS/0</v>
      </c>
      <c r="J12" s="153" t="str">
        <f>VLOOKUP(J$9,'[1]WBS Task Descriptions'!$A$10:$F$249,4,FALSE)</f>
        <v>PM131/0</v>
      </c>
      <c r="K12" s="153" t="str">
        <f>VLOOKUP(K$9,'[1]WBS Task Descriptions'!$A$10:$F$249,4,FALSE)</f>
        <v>PM131/1</v>
      </c>
      <c r="L12" s="153" t="str">
        <f>VLOOKUP(L$9,'[1]WBS Task Descriptions'!$A$10:$F$249,4,FALSE)</f>
        <v>PU131/1</v>
      </c>
      <c r="M12" s="153" t="str">
        <f>VLOOKUP(M$9,'[1]WBS Task Descriptions'!$A$10:$F$249,4,FALSE)</f>
        <v>PU131/2</v>
      </c>
      <c r="N12" s="153" t="str">
        <f>VLOOKUP(N$9,'[1]WBS Task Descriptions'!$A$10:$F$249,4,FALSE)</f>
        <v>PU131/3</v>
      </c>
      <c r="O12" s="153" t="str">
        <f>VLOOKUP(O$9,'[1]WBS Task Descriptions'!$A$10:$F$249,4,FALSE)</f>
        <v>PMNSA/1</v>
      </c>
      <c r="P12" s="153" t="str">
        <f>VLOOKUP(P$9,'[1]WBS Task Descriptions'!$A$10:$F$249,4,FALSE)</f>
        <v>PMNSA/2</v>
      </c>
      <c r="Q12" s="153" t="str">
        <f>VLOOKUP(Q$9,'[1]WBS Task Descriptions'!$A$10:$F$249,4,FALSE)</f>
        <v>PMNSA/3</v>
      </c>
      <c r="R12" s="153" t="str">
        <f>VLOOKUP(R$9,'[1]WBS Task Descriptions'!$A$10:$F$249,4,FALSE)</f>
        <v>PMNSA/4</v>
      </c>
      <c r="S12" s="153" t="str">
        <f>VLOOKUP(S$9,'[1]WBS Task Descriptions'!$A$10:$F$249,4,FALSE)</f>
        <v>PMNSA/5</v>
      </c>
      <c r="T12" s="153" t="str">
        <f>VLOOKUP(T$9,'[1]WBS Task Descriptions'!$A$10:$F$249,4,FALSE)</f>
        <v>PVTCI/0</v>
      </c>
      <c r="U12" s="153" t="str">
        <f>VLOOKUP(U$9,'[1]WBS Task Descriptions'!$A$10:$F$249,4,FALSE)</f>
        <v>PVTCI/1</v>
      </c>
      <c r="V12" s="153" t="str">
        <f>VLOOKUP(V$9,'[1]WBS Task Descriptions'!$A$10:$F$249,4,FALSE)</f>
        <v>PSDNM/1</v>
      </c>
      <c r="W12" s="153" t="str">
        <f>VLOOKUP(W$9,'[1]WBS Task Descriptions'!$A$10:$F$249,4,FALSE)</f>
        <v>PSDNM/2</v>
      </c>
      <c r="X12" s="153" t="str">
        <f>VLOOKUP(X$9,'[1]WBS Task Descriptions'!$A$10:$F$249,4,FALSE)</f>
        <v>PSDNM/3</v>
      </c>
      <c r="Y12" s="153" t="str">
        <f>VLOOKUP(Y$9,'[1]WBS Task Descriptions'!$A$10:$F$249,4,FALSE)</f>
        <v>PCCM/0</v>
      </c>
      <c r="Z12" s="153" t="str">
        <f>VLOOKUP(Z$9,'[1]WBS Task Descriptions'!$A$10:$F$249,4,FALSE)</f>
        <v>PCCM/1</v>
      </c>
      <c r="AA12" s="153" t="str">
        <f>VLOOKUP(AA$9,'[1]WBS Task Descriptions'!$A$10:$F$249,4,FALSE)</f>
        <v>PCCM/2</v>
      </c>
      <c r="AB12" s="153" t="str">
        <f>VLOOKUP(AB$9,'[1]WBS Task Descriptions'!$A$10:$F$249,4,FALSE)</f>
        <v>PTS/1</v>
      </c>
      <c r="AC12" s="153" t="str">
        <f>VLOOKUP(AC$9,'[1]WBS Task Descriptions'!$A$10:$F$249,4,FALSE)</f>
        <v>PVS/2</v>
      </c>
      <c r="AD12" s="153" t="str">
        <f>VLOOKUP(AD$9,'[1]WBS Task Descriptions'!$A$10:$F$249,4,FALSE)</f>
        <v>PVS/3</v>
      </c>
      <c r="AE12" s="153" t="str">
        <f>VLOOKUP(AE$9,'[1]WBS Task Descriptions'!$A$10:$F$249,4,FALSE)</f>
        <v>PVS/4</v>
      </c>
      <c r="AF12" s="153" t="str">
        <f>VLOOKUP(AF$9,'[1]WBS Task Descriptions'!$A$10:$F$249,4,FALSE)</f>
        <v>PLLS/1</v>
      </c>
      <c r="AG12" s="153" t="str">
        <f>VLOOKUP(AG$9,'[1]WBS Task Descriptions'!$A$10:$F$249,4,FALSE)</f>
        <v>PLLS/2</v>
      </c>
      <c r="AH12" s="153" t="str">
        <f>VLOOKUP(AH$9,'[1]WBS Task Descriptions'!$A$10:$F$249,4,FALSE)</f>
        <v>RCCLOT/0</v>
      </c>
      <c r="AI12" s="153" t="str">
        <f>VLOOKUP(AI$9,'[1]WBS Task Descriptions'!$A$10:$F$249,4,FALSE)</f>
        <v>MTCT/1</v>
      </c>
      <c r="AJ12" s="153" t="str">
        <f>VLOOKUP(AJ$9,'[1]WBS Task Descriptions'!$A$10:$F$249,4,FALSE)</f>
        <v>MTCT/2</v>
      </c>
      <c r="AK12" s="153" t="str">
        <f>VLOOKUP(AK$9,'[1]WBS Task Descriptions'!$A$10:$F$249,4,FALSE)</f>
        <v>SMPA/1</v>
      </c>
      <c r="AL12" s="153" t="str">
        <f>VLOOKUP(AL$9,'[1]WBS Task Descriptions'!$A$10:$F$249,4,FALSE)</f>
        <v>PRES/1</v>
      </c>
      <c r="AM12" s="153" t="str">
        <f>VLOOKUP(AM$9,'[1]WBS Task Descriptions'!$A$10:$F$249,4,FALSE)</f>
        <v>PCON/1</v>
      </c>
      <c r="AN12" s="153" t="str">
        <f>VLOOKUP(AN$9,'[1]WBS Task Descriptions'!$A$10:$F$249,4,FALSE)</f>
        <v>PCON/2</v>
      </c>
      <c r="AQ12" s="41"/>
    </row>
    <row r="13" spans="2:43" s="134" customFormat="1" ht="65.25" customHeight="1" thickBot="1">
      <c r="B13" s="150"/>
      <c r="C13" s="151"/>
      <c r="D13" s="151"/>
      <c r="E13" s="152"/>
      <c r="F13" s="42" t="s">
        <v>15</v>
      </c>
      <c r="G13" s="153" t="str">
        <f>VLOOKUP(G$9,'[1]WBS Task Descriptions'!$A$10:$F$249,5,FALSE)</f>
        <v>Transition</v>
      </c>
      <c r="H13" s="153" t="str">
        <f>VLOOKUP(H$9,'[1]WBS Task Descriptions'!$A$10:$F$249,5,FALSE)</f>
        <v>Acceptance &amp; Ramp-up</v>
      </c>
      <c r="I13" s="153" t="str">
        <f>VLOOKUP(I$9,'[1]WBS Task Descriptions'!$A$10:$F$249,5,FALSE)</f>
        <v>AIS (NS) Server Admin[1], Network and cable Infrastructure[2], Desktop Support[3]</v>
      </c>
      <c r="J13" s="153" t="str">
        <f>VLOOKUP(J$9,'[1]WBS Task Descriptions'!$A$10:$F$249,5,FALSE)</f>
        <v>M131 (MS) Server Admin, Network and cable Infrastructure, Desktop Support for =&lt;150 Workstations</v>
      </c>
      <c r="K13" s="153" t="str">
        <f>VLOOKUP(K$9,'[1]WBS Task Descriptions'!$A$10:$F$249,5,FALSE)</f>
        <v xml:space="preserve">M131 (MS) Server Admin, Network and cable Infrastructure, Desktop Support for =&gt;150 Workstations </v>
      </c>
      <c r="L13" s="153" t="str">
        <f>VLOOKUP(L$9,'[1]WBS Task Descriptions'!$A$10:$F$249,5,FALSE)</f>
        <v>U131 (Unclassified) Server Admin for Bldg 001, Network and cable Infrastructure, Desktop Support for &lt;=100 Workstations</v>
      </c>
      <c r="M13" s="153" t="str">
        <f>VLOOKUP(M$9,'[1]WBS Task Descriptions'!$A$10:$F$249,5,FALSE)</f>
        <v>U131 (Unclassified) Server Admin for Camp Butmir and Bldg 001 only, Network and cable Infrastructure for &lt;=200 Workstations</v>
      </c>
      <c r="N13" s="153" t="str">
        <f>VLOOKUP(N$9,'[1]WBS Task Descriptions'!$A$10:$F$249,5,FALSE)</f>
        <v xml:space="preserve">U131 (Unclassified) Server Admin for Camp Butmir and Bldg 001, Network and cable Infrastructure, Desktop Support for &lt;=500 Workstations </v>
      </c>
      <c r="O13" s="153" t="str">
        <f>VLOOKUP(O$9,'[1]WBS Task Descriptions'!$A$10:$F$249,5,FALSE)</f>
        <v>Desktop Support for &lt;= 10 standalone workstations or Laptops, support for &lt;= 20 NROI (NATO Restricted over the Internet) Laptops</v>
      </c>
      <c r="P13" s="153" t="str">
        <f>VLOOKUP(P$9,'[1]WBS Task Descriptions'!$A$10:$F$249,5,FALSE)</f>
        <v xml:space="preserve">Administrative Support for all standalone Workstations or Laptops as detailed in Statement of Work </v>
      </c>
      <c r="Q13" s="153" t="str">
        <f>VLOOKUP(Q$9,'[1]WBS Task Descriptions'!$A$10:$F$249,5,FALSE)</f>
        <v>Support for ID Card Network, including all workstations and associated network devices and infrastructure</v>
      </c>
      <c r="R13" s="153" t="str">
        <f>VLOOKUP(R$9,'[1]WBS Task Descriptions'!$A$10:$F$249,5,FALSE)</f>
        <v>Support for DOCEX, including all workstations and associated network devices and infrastructure</v>
      </c>
      <c r="S13" s="153" t="str">
        <f>VLOOKUP(S$9,'[1]WBS Task Descriptions'!$A$10:$F$249,5,FALSE)</f>
        <v>Support for NDSS, including all workstations and associated network devices and infrastructure</v>
      </c>
      <c r="T13" s="153" t="str">
        <f>VLOOKUP(T$9,'[1]WBS Task Descriptions'!$A$10:$F$249,5,FALSE)</f>
        <v>Provision, maintenance, operation and administration of secure VTC Services and equipment</v>
      </c>
      <c r="U13" s="153" t="str">
        <f>VLOOKUP(U$9,'[1]WBS Task Descriptions'!$A$10:$F$249,5,FALSE)</f>
        <v xml:space="preserve">Crypto engineering, support and maintenance </v>
      </c>
      <c r="V13" s="153" t="str">
        <f>VLOOKUP(V$9,'[1]WBS Task Descriptions'!$A$10:$F$249,5,FALSE)</f>
        <v>Provision of Service Desk service during normal business hours 8:30 until 17:00 hrs Mon to Fri at Bldg 001 only</v>
      </c>
      <c r="W13" s="153" t="str">
        <f>VLOOKUP(W$9,'[1]WBS Task Descriptions'!$A$10:$F$249,5,FALSE)</f>
        <v xml:space="preserve">Provision of Service Desk service during normal business hours 8:30 until 17:00 hrs Mon to Fri at Bldg 001 and Camp Butmir </v>
      </c>
      <c r="X13" s="153" t="str">
        <f>VLOOKUP(X$9,'[1]WBS Task Descriptions'!$A$10:$F$249,5,FALSE)</f>
        <v xml:space="preserve">Provision of Service Desk service 0745 hrs until 1815 hrs Mon to Fri at Camp Butmir, Sat 07:45 until 12:00, and  0900 hrs until 1700 hrs Mon-Fri Bldg 001. Network Control Desk (NCD)  manned 24/7 at Camp Butmir </v>
      </c>
      <c r="Y13" s="153" t="str">
        <f>VLOOKUP(Y$9,'[1]WBS Task Descriptions'!$A$10:$F$249,5,FALSE)</f>
        <v>Maintenance of Cryptographic accounts at Camp Butmir etc.</v>
      </c>
      <c r="Z13" s="153" t="str">
        <f>VLOOKUP(Z$9,'[1]WBS Task Descriptions'!$A$10:$F$249,5,FALSE)</f>
        <v xml:space="preserve">Configuration Management of CIS Facilities at Bldg 001  </v>
      </c>
      <c r="AA13" s="153" t="str">
        <f>VLOOKUP(AA$9,'[1]WBS Task Descriptions'!$A$10:$F$249,5,FALSE)</f>
        <v>Configuration Management of CIS Facilities at Camp Butmir, Bldg 001 and all locations within theatre</v>
      </c>
      <c r="AB13" s="153" t="str">
        <f>VLOOKUP(AB$9,'[1]WBS Task Descriptions'!$A$10:$F$249,5,FALSE)</f>
        <v>Maintenance and operation of PBX and associated lines and handsets in Bldg 001 and support of &lt;= 100 telephone handsets</v>
      </c>
      <c r="AC13" s="153" t="str">
        <f>VLOOKUP(AC$9,'[1]WBS Task Descriptions'!$A$10:$F$249,5,FALSE)</f>
        <v>Attended service (duty hours), maintenance and operation of PBX and associated lines and handsets in Bldg 001 and support of &lt;= 100 telephone handsets</v>
      </c>
      <c r="AD13" s="153" t="str">
        <f>VLOOKUP(AD$9,'[1]WBS Task Descriptions'!$A$10:$F$249,5,FALSE)</f>
        <v>Attended service (24/7), maintenance, and operation of PBX, SDH and all telephone assets as details in Annex F of Statement of Work and support of &lt;= 750 telephone handsets</v>
      </c>
      <c r="AE13" s="153" t="str">
        <f>VLOOKUP(AE$9,'[1]WBS Task Descriptions'!$A$10:$F$249,5,FALSE)</f>
        <v>Attended service (24/7), maintenance, and operation of PBX, SDH and all telephone assets as details in Annex F of Statement of Work and support of &lt;= 1500 telephone handsets</v>
      </c>
      <c r="AF13" s="153" t="str">
        <f>VLOOKUP(AF$9,'[1]WBS Task Descriptions'!$A$10:$F$249,5,FALSE)</f>
        <v>Management, administration and technical support of leased communication lines providing CIS facilities to Bldg 001</v>
      </c>
      <c r="AG13" s="153" t="str">
        <f>VLOOKUP(AG$9,'[1]WBS Task Descriptions'!$A$10:$F$249,5,FALSE)</f>
        <v>Management, administration and technical support of leased communication lines providing CIS facilities to NHQ Sarajevo/EUFOR HQ in Camp Butmir and all locations with BiH as details in Statement of Work V1.0</v>
      </c>
      <c r="AH13" s="153" t="str">
        <f>VLOOKUP(AH$9,'[1]WBS Task Descriptions'!$A$10:$F$249,5,FALSE)</f>
        <v>Hardware and software support for EUFOR RCC/LOT House workstations, this is limited to telephone assistance from Camp Butmir and to those workstations delivered to the Contractors ADP Maintenance workshop in Building 200, Camp Butmir</v>
      </c>
      <c r="AI13" s="153" t="str">
        <f>VLOOKUP(AI$9,'[1]WBS Task Descriptions'!$A$10:$F$249,5,FALSE)</f>
        <v>Provide one people to support the MTCT</v>
      </c>
      <c r="AJ13" s="153" t="str">
        <f>VLOOKUP(AJ$9,'[1]WBS Task Descriptions'!$A$10:$F$249,5,FALSE)</f>
        <v>Provide two person to support the MTCT</v>
      </c>
      <c r="AK13" s="153" t="str">
        <f>VLOOKUP(AK$9,'[1]WBS Task Descriptions'!$A$10:$F$249,5,FALSE)</f>
        <v>Provide Staff to operate the Depot and provide Stock Management and Property Accounting  (Please see below Para. 4. Depot Workload Statistics)</v>
      </c>
      <c r="AL13" s="153" t="str">
        <f>VLOOKUP(AL$9,'[1]WBS Task Descriptions'!$A$10:$F$249,5,FALSE)</f>
        <v>Provide technical assistance to presentations and seminars</v>
      </c>
      <c r="AM13" s="153" t="str">
        <f>VLOOKUP(AM$9,'[1]WBS Task Descriptions'!$A$10:$F$249,5,FALSE)</f>
        <v>Management of O&amp;M contract for services provided to NHQ Sa facilities in Bldg 001</v>
      </c>
      <c r="AN13" s="153" t="str">
        <f>VLOOKUP(AN$9,'[1]WBS Task Descriptions'!$A$10:$F$249,5,FALSE)</f>
        <v>Management of O&amp;M contract for services provided to NHQ Sarajevo/EUFOR HQ in Camp Butmir and all locations with BiH and facilities in Bldg 001</v>
      </c>
      <c r="AQ13" s="41"/>
    </row>
    <row r="14" spans="2:43" s="134" customFormat="1" ht="30" customHeight="1" thickBot="1">
      <c r="B14" s="150"/>
      <c r="C14" s="151"/>
      <c r="D14" s="151"/>
      <c r="E14" s="152"/>
      <c r="F14" s="42" t="s">
        <v>16</v>
      </c>
      <c r="G14" s="153" t="str">
        <f>VLOOKUP(G$9,'[1]WBS Task Descriptions'!$A$10:$F$249,6,FALSE)</f>
        <v>5.1, 5.2, 5.3, 5.4, 5.6, 5.8, 5.11, 5.15, 5.16 5.17, 5.18, 5.20</v>
      </c>
      <c r="H14" s="153" t="str">
        <f>VLOOKUP(H$9,'[1]WBS Task Descriptions'!$A$10:$F$249,6,FALSE)</f>
        <v>5.1, 5.2, 5.3, 5.4, 5.6, 5.8, 5.11, 5.15, 5.16 5.17, 5.18, 5.20</v>
      </c>
      <c r="I14" s="153" t="str">
        <f>VLOOKUP(I$9,'[1]WBS Task Descriptions'!$A$10:$F$249,6,FALSE)</f>
        <v>3.1 3.2, 3.3, 3.4, 3.5, 3.7, 3.8, 3.9, 3.11, 3.14, 3.15, 3.16,</v>
      </c>
      <c r="J14" s="153" t="str">
        <f>VLOOKUP(J$9,'[1]WBS Task Descriptions'!$A$10:$F$249,6,FALSE)</f>
        <v>3.1 3.2, 3.3, 3.4, 3.5, 3.7, 3.8, 3.9, 3.11, 3.14, 3.15, 3.16,</v>
      </c>
      <c r="K14" s="153" t="str">
        <f>VLOOKUP(K$9,'[1]WBS Task Descriptions'!$A$10:$F$249,6,FALSE)</f>
        <v>3.1 3.2, 3.3, 3.4, 3.5, 3.7, 3.8, 3.9, 3.14, 3.15, 3.16,</v>
      </c>
      <c r="L14" s="153" t="str">
        <f>VLOOKUP(L$9,'[1]WBS Task Descriptions'!$A$10:$F$249,6,FALSE)</f>
        <v>3.1 3.2, 3.3, 3.4, 3.5, 3.7, 3.8, 3.9, 3.14, 3.15, 3.16,</v>
      </c>
      <c r="M14" s="153" t="str">
        <f>VLOOKUP(M$9,'[1]WBS Task Descriptions'!$A$10:$F$249,6,FALSE)</f>
        <v>3.1 3.2, 3.3, 3.4, 3.5, 3.7, 3.8, 3.9, 3.14, 3.15, 3.16,</v>
      </c>
      <c r="N14" s="153" t="str">
        <f>VLOOKUP(N$9,'[1]WBS Task Descriptions'!$A$10:$F$249,6,FALSE)</f>
        <v>3.1, 3.2, 3.3, 3.4, 3.5, 3.7, 3.8, 3.9, 3.14, 3.15, 3.16</v>
      </c>
      <c r="O14" s="153" t="str">
        <f>VLOOKUP(O$9,'[1]WBS Task Descriptions'!$A$10:$F$249,6,FALSE)</f>
        <v>3.1, 3.2, 3.3, 3.4, 3.5, 3.7, 3.8, 3.9, 3.14, 3.15, 3.16</v>
      </c>
      <c r="P14" s="153">
        <f>VLOOKUP(P$9,'[1]WBS Task Descriptions'!$A$10:$F$249,6,FALSE)</f>
        <v>3.26</v>
      </c>
      <c r="Q14" s="153" t="str">
        <f>VLOOKUP(Q$9,'[1]WBS Task Descriptions'!$A$10:$F$249,6,FALSE)</f>
        <v>3.1 3.2, 3.3, 3.4, 3.5, 3.7, 3.8, 3.9, 3.14, 3.15, 3.16,</v>
      </c>
      <c r="R14" s="153" t="str">
        <f>VLOOKUP(R$9,'[1]WBS Task Descriptions'!$A$10:$F$249,6,FALSE)</f>
        <v>3.1 3.2, 3.3, 3.4, 3.5, 3.7, 3.8, 3.9, 3.11, 3.14, 3.15, 3.16,</v>
      </c>
      <c r="S14" s="153" t="str">
        <f>VLOOKUP(S$9,'[1]WBS Task Descriptions'!$A$10:$F$249,6,FALSE)</f>
        <v>3.1 3.2, 3.3, 3.4, 3.5, 3.7, 3.8, 3.9, 3.14, 3.15, 3.16,</v>
      </c>
      <c r="T14" s="153">
        <f>VLOOKUP(T$9,'[1]WBS Task Descriptions'!$A$10:$F$249,6,FALSE)</f>
        <v>3.1</v>
      </c>
      <c r="U14" s="153">
        <f>VLOOKUP(U$9,'[1]WBS Task Descriptions'!$A$10:$F$249,6,FALSE)</f>
        <v>3.4</v>
      </c>
      <c r="V14" s="153">
        <f>VLOOKUP(V$9,'[1]WBS Task Descriptions'!$A$10:$F$249,6,FALSE)</f>
        <v>3.6</v>
      </c>
      <c r="W14" s="153">
        <f>VLOOKUP(W$9,'[1]WBS Task Descriptions'!$A$10:$F$249,6,FALSE)</f>
        <v>3.6</v>
      </c>
      <c r="X14" s="153">
        <f>VLOOKUP(X$9,'[1]WBS Task Descriptions'!$A$10:$F$249,6,FALSE)</f>
        <v>3.6</v>
      </c>
      <c r="Y14" s="153">
        <f>VLOOKUP(Y$9,'[1]WBS Task Descriptions'!$A$10:$F$249,6,FALSE)</f>
        <v>3.11</v>
      </c>
      <c r="Z14" s="153">
        <f>VLOOKUP(Z$9,'[1]WBS Task Descriptions'!$A$10:$F$249,6,FALSE)</f>
        <v>3.17</v>
      </c>
      <c r="AA14" s="153">
        <f>VLOOKUP(AA$9,'[1]WBS Task Descriptions'!$A$10:$F$249,6,FALSE)</f>
        <v>3.17</v>
      </c>
      <c r="AB14" s="153">
        <f>VLOOKUP(AB$9,'[1]WBS Task Descriptions'!$A$10:$F$249,6,FALSE)</f>
        <v>3.12</v>
      </c>
      <c r="AC14" s="153">
        <f>VLOOKUP(AC$9,'[1]WBS Task Descriptions'!$A$10:$F$249,6,FALSE)</f>
        <v>3.12</v>
      </c>
      <c r="AD14" s="153">
        <f>VLOOKUP(AD$9,'[1]WBS Task Descriptions'!$A$10:$F$249,6,FALSE)</f>
        <v>3.12</v>
      </c>
      <c r="AE14" s="153">
        <f>VLOOKUP(AE$9,'[1]WBS Task Descriptions'!$A$10:$F$249,6,FALSE)</f>
        <v>3.12</v>
      </c>
      <c r="AF14" s="153">
        <f>VLOOKUP(AF$9,'[1]WBS Task Descriptions'!$A$10:$F$249,6,FALSE)</f>
        <v>3.13</v>
      </c>
      <c r="AG14" s="153">
        <f>VLOOKUP(AG$9,'[1]WBS Task Descriptions'!$A$10:$F$249,6,FALSE)</f>
        <v>3.13</v>
      </c>
      <c r="AH14" s="153" t="str">
        <f>VLOOKUP(AH$9,'[1]WBS Task Descriptions'!$A$10:$F$249,6,FALSE)</f>
        <v>3.4, 3.5</v>
      </c>
      <c r="AI14" s="153">
        <f>VLOOKUP(AI$9,'[1]WBS Task Descriptions'!$A$10:$F$249,6,FALSE)</f>
        <v>3.27</v>
      </c>
      <c r="AJ14" s="153">
        <f>VLOOKUP(AJ$9,'[1]WBS Task Descriptions'!$A$10:$F$249,6,FALSE)</f>
        <v>3.27</v>
      </c>
      <c r="AK14" s="153">
        <f>VLOOKUP(AK$9,'[1]WBS Task Descriptions'!$A$10:$F$249,6,FALSE)</f>
        <v>3.28</v>
      </c>
      <c r="AL14" s="153">
        <f>VLOOKUP(AL$9,'[1]WBS Task Descriptions'!$A$10:$F$249,6,FALSE)</f>
        <v>3.29</v>
      </c>
      <c r="AM14" s="153" t="str">
        <f>VLOOKUP(AM$9,'[1]WBS Task Descriptions'!$A$10:$F$249,6,FALSE)</f>
        <v>3.18, 3.19, 3.20, 3.21 3.22, 3.23, 3.24, 3.25</v>
      </c>
      <c r="AN14" s="153" t="str">
        <f>VLOOKUP(AN$9,'[1]WBS Task Descriptions'!$A$10:$F$249,6,FALSE)</f>
        <v>3.18, 3.19, 3.20, 3.21 3.22, 3.23, 3.24, 3.25</v>
      </c>
      <c r="AQ14" s="41"/>
    </row>
    <row r="15" spans="2:43" s="134" customFormat="1">
      <c r="B15" s="150"/>
      <c r="C15" s="154"/>
      <c r="D15" s="151"/>
      <c r="E15" s="152"/>
      <c r="F15" s="45"/>
      <c r="G15" s="155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Q15" s="41"/>
    </row>
    <row r="16" spans="2:43" s="157" customFormat="1">
      <c r="B16" s="158" t="s">
        <v>69</v>
      </c>
      <c r="C16" s="158" t="s">
        <v>70</v>
      </c>
      <c r="D16" s="159" t="s">
        <v>71</v>
      </c>
      <c r="E16" s="160" t="s">
        <v>37</v>
      </c>
      <c r="F16" s="161" t="s">
        <v>72</v>
      </c>
      <c r="G16" s="162" t="s">
        <v>26</v>
      </c>
      <c r="H16" s="159" t="s">
        <v>26</v>
      </c>
      <c r="I16" s="159" t="s">
        <v>26</v>
      </c>
      <c r="J16" s="159" t="s">
        <v>26</v>
      </c>
      <c r="K16" s="159" t="s">
        <v>26</v>
      </c>
      <c r="L16" s="159" t="s">
        <v>26</v>
      </c>
      <c r="M16" s="159" t="s">
        <v>26</v>
      </c>
      <c r="N16" s="159" t="s">
        <v>26</v>
      </c>
      <c r="O16" s="159" t="s">
        <v>26</v>
      </c>
      <c r="P16" s="159" t="s">
        <v>26</v>
      </c>
      <c r="Q16" s="159" t="s">
        <v>26</v>
      </c>
      <c r="R16" s="159" t="s">
        <v>26</v>
      </c>
      <c r="S16" s="159" t="s">
        <v>26</v>
      </c>
      <c r="T16" s="159" t="s">
        <v>26</v>
      </c>
      <c r="U16" s="159" t="s">
        <v>26</v>
      </c>
      <c r="V16" s="159" t="s">
        <v>26</v>
      </c>
      <c r="W16" s="159" t="s">
        <v>26</v>
      </c>
      <c r="X16" s="159" t="s">
        <v>26</v>
      </c>
      <c r="Y16" s="159" t="s">
        <v>26</v>
      </c>
      <c r="Z16" s="159" t="s">
        <v>26</v>
      </c>
      <c r="AA16" s="159" t="s">
        <v>26</v>
      </c>
      <c r="AB16" s="159" t="s">
        <v>26</v>
      </c>
      <c r="AC16" s="159" t="s">
        <v>26</v>
      </c>
      <c r="AD16" s="159" t="s">
        <v>26</v>
      </c>
      <c r="AE16" s="159" t="s">
        <v>26</v>
      </c>
      <c r="AF16" s="159" t="s">
        <v>26</v>
      </c>
      <c r="AG16" s="159" t="s">
        <v>26</v>
      </c>
      <c r="AH16" s="159" t="s">
        <v>26</v>
      </c>
      <c r="AI16" s="159" t="s">
        <v>26</v>
      </c>
      <c r="AJ16" s="159" t="s">
        <v>26</v>
      </c>
      <c r="AK16" s="159" t="s">
        <v>26</v>
      </c>
      <c r="AL16" s="159" t="s">
        <v>26</v>
      </c>
      <c r="AM16" s="159" t="s">
        <v>26</v>
      </c>
      <c r="AN16" s="159" t="s">
        <v>26</v>
      </c>
      <c r="AQ16" s="41" t="str">
        <f t="shared" ref="AQ16:AQ83" si="2">IF((OR((F16=""),(F16&gt;0))),"1","0")</f>
        <v>1</v>
      </c>
    </row>
    <row r="17" spans="1:43" s="36" customFormat="1">
      <c r="B17" s="46"/>
      <c r="C17" s="163"/>
      <c r="D17" s="163"/>
      <c r="E17" s="164"/>
      <c r="F17" s="165"/>
      <c r="G17" s="166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Q17" s="41" t="str">
        <f t="shared" si="2"/>
        <v>1</v>
      </c>
    </row>
    <row r="18" spans="1:43">
      <c r="B18" s="167" t="s">
        <v>73</v>
      </c>
      <c r="C18" s="168"/>
      <c r="D18" s="168"/>
      <c r="E18" s="169"/>
      <c r="F18" s="170"/>
      <c r="G18" s="171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Q18" s="41" t="str">
        <f t="shared" si="2"/>
        <v>1</v>
      </c>
    </row>
    <row r="19" spans="1:43">
      <c r="A19" s="8">
        <v>1</v>
      </c>
      <c r="B19" s="173" t="s">
        <v>74</v>
      </c>
      <c r="C19" s="174" t="s">
        <v>75</v>
      </c>
      <c r="D19" s="175" t="s">
        <v>76</v>
      </c>
      <c r="E19" s="176" t="s">
        <v>31</v>
      </c>
      <c r="F19" s="177">
        <f>SUBTOTAL(9,G19:AM19)</f>
        <v>3300</v>
      </c>
      <c r="G19" s="178">
        <f>+$C$6</f>
        <v>220</v>
      </c>
      <c r="H19" s="179">
        <f>+$C$6</f>
        <v>220</v>
      </c>
      <c r="I19" s="178">
        <v>220</v>
      </c>
      <c r="J19" s="179">
        <v>220</v>
      </c>
      <c r="K19" s="179">
        <v>220</v>
      </c>
      <c r="L19" s="179">
        <v>220</v>
      </c>
      <c r="M19" s="179">
        <v>220</v>
      </c>
      <c r="N19" s="179">
        <v>220</v>
      </c>
      <c r="O19" s="179">
        <v>220</v>
      </c>
      <c r="P19" s="179">
        <v>0</v>
      </c>
      <c r="Q19" s="179">
        <v>0</v>
      </c>
      <c r="R19" s="179">
        <v>0</v>
      </c>
      <c r="S19" s="179">
        <v>0</v>
      </c>
      <c r="T19" s="179">
        <v>0</v>
      </c>
      <c r="U19" s="179">
        <v>0</v>
      </c>
      <c r="V19" s="179">
        <v>220</v>
      </c>
      <c r="W19" s="179">
        <v>220</v>
      </c>
      <c r="X19" s="179">
        <v>220</v>
      </c>
      <c r="Y19" s="179">
        <v>0</v>
      </c>
      <c r="Z19" s="179">
        <v>0</v>
      </c>
      <c r="AA19" s="179">
        <v>0</v>
      </c>
      <c r="AB19" s="179">
        <v>0</v>
      </c>
      <c r="AC19" s="179">
        <v>0</v>
      </c>
      <c r="AD19" s="179">
        <v>220</v>
      </c>
      <c r="AE19" s="179">
        <v>220</v>
      </c>
      <c r="AF19" s="179">
        <v>0</v>
      </c>
      <c r="AG19" s="179">
        <v>0</v>
      </c>
      <c r="AH19" s="179">
        <v>220</v>
      </c>
      <c r="AI19" s="179">
        <v>0</v>
      </c>
      <c r="AJ19" s="179">
        <v>0</v>
      </c>
      <c r="AK19" s="179">
        <v>0</v>
      </c>
      <c r="AL19" s="179">
        <v>0</v>
      </c>
      <c r="AM19" s="179">
        <v>0</v>
      </c>
      <c r="AN19" s="179">
        <v>0</v>
      </c>
      <c r="AO19" s="8">
        <v>3300</v>
      </c>
      <c r="AQ19" s="41" t="str">
        <f t="shared" si="2"/>
        <v>1</v>
      </c>
    </row>
    <row r="20" spans="1:43">
      <c r="A20" s="8">
        <f t="shared" ref="A20:A45" si="3">A19+1</f>
        <v>2</v>
      </c>
      <c r="B20" s="173" t="s">
        <v>74</v>
      </c>
      <c r="C20" s="174" t="s">
        <v>75</v>
      </c>
      <c r="D20" s="175" t="s">
        <v>76</v>
      </c>
      <c r="E20" s="180" t="s">
        <v>31</v>
      </c>
      <c r="F20" s="181">
        <f t="shared" ref="F20:F45" si="4">SUBTOTAL(9,G20:AM20)</f>
        <v>2420</v>
      </c>
      <c r="G20" s="182">
        <f>+$C$6</f>
        <v>220</v>
      </c>
      <c r="H20" s="183">
        <f t="shared" ref="G20:H35" si="5">+$C$6</f>
        <v>220</v>
      </c>
      <c r="I20" s="182">
        <v>0</v>
      </c>
      <c r="J20" s="183">
        <v>220</v>
      </c>
      <c r="K20" s="183">
        <v>220</v>
      </c>
      <c r="L20" s="183">
        <v>220</v>
      </c>
      <c r="M20" s="183">
        <v>220</v>
      </c>
      <c r="N20" s="183">
        <v>220</v>
      </c>
      <c r="O20" s="183">
        <v>0</v>
      </c>
      <c r="P20" s="183">
        <v>0</v>
      </c>
      <c r="Q20" s="183">
        <v>0</v>
      </c>
      <c r="R20" s="183">
        <v>0</v>
      </c>
      <c r="S20" s="183">
        <v>0</v>
      </c>
      <c r="T20" s="183">
        <v>0</v>
      </c>
      <c r="U20" s="183">
        <v>0</v>
      </c>
      <c r="V20" s="183">
        <v>0</v>
      </c>
      <c r="W20" s="183">
        <v>220</v>
      </c>
      <c r="X20" s="183">
        <v>220</v>
      </c>
      <c r="Y20" s="183">
        <v>0</v>
      </c>
      <c r="Z20" s="183">
        <v>0</v>
      </c>
      <c r="AA20" s="183">
        <v>0</v>
      </c>
      <c r="AB20" s="183">
        <v>0</v>
      </c>
      <c r="AC20" s="183">
        <v>0</v>
      </c>
      <c r="AD20" s="183">
        <v>220</v>
      </c>
      <c r="AE20" s="183">
        <v>220</v>
      </c>
      <c r="AF20" s="183">
        <v>0</v>
      </c>
      <c r="AG20" s="183">
        <v>0</v>
      </c>
      <c r="AH20" s="183">
        <v>0</v>
      </c>
      <c r="AI20" s="183">
        <v>0</v>
      </c>
      <c r="AJ20" s="183">
        <v>0</v>
      </c>
      <c r="AK20" s="183">
        <v>0</v>
      </c>
      <c r="AL20" s="183">
        <v>0</v>
      </c>
      <c r="AM20" s="183">
        <v>0</v>
      </c>
      <c r="AN20" s="183">
        <v>0</v>
      </c>
      <c r="AO20" s="8">
        <v>2420</v>
      </c>
      <c r="AQ20" s="41" t="str">
        <f t="shared" si="2"/>
        <v>1</v>
      </c>
    </row>
    <row r="21" spans="1:43">
      <c r="A21" s="8">
        <f t="shared" si="3"/>
        <v>3</v>
      </c>
      <c r="B21" s="173" t="s">
        <v>74</v>
      </c>
      <c r="C21" s="174" t="s">
        <v>75</v>
      </c>
      <c r="D21" s="175" t="s">
        <v>76</v>
      </c>
      <c r="E21" s="180" t="s">
        <v>31</v>
      </c>
      <c r="F21" s="181">
        <f t="shared" si="4"/>
        <v>1100</v>
      </c>
      <c r="G21" s="182">
        <f t="shared" si="5"/>
        <v>220</v>
      </c>
      <c r="H21" s="183">
        <f t="shared" si="5"/>
        <v>220</v>
      </c>
      <c r="I21" s="182">
        <v>0</v>
      </c>
      <c r="J21" s="183">
        <v>0</v>
      </c>
      <c r="K21" s="183">
        <v>0</v>
      </c>
      <c r="L21" s="183">
        <v>0</v>
      </c>
      <c r="M21" s="183">
        <v>0</v>
      </c>
      <c r="N21" s="183">
        <v>0</v>
      </c>
      <c r="O21" s="183">
        <v>0</v>
      </c>
      <c r="P21" s="183">
        <v>0</v>
      </c>
      <c r="Q21" s="183">
        <v>0</v>
      </c>
      <c r="R21" s="183">
        <v>0</v>
      </c>
      <c r="S21" s="183">
        <v>0</v>
      </c>
      <c r="T21" s="183">
        <v>0</v>
      </c>
      <c r="U21" s="183">
        <v>0</v>
      </c>
      <c r="V21" s="183">
        <v>0</v>
      </c>
      <c r="W21" s="183">
        <v>0</v>
      </c>
      <c r="X21" s="183">
        <v>220</v>
      </c>
      <c r="Y21" s="183">
        <v>0</v>
      </c>
      <c r="Z21" s="183">
        <v>0</v>
      </c>
      <c r="AA21" s="183">
        <v>0</v>
      </c>
      <c r="AB21" s="183">
        <v>0</v>
      </c>
      <c r="AC21" s="183">
        <v>0</v>
      </c>
      <c r="AD21" s="183">
        <v>220</v>
      </c>
      <c r="AE21" s="183">
        <v>220</v>
      </c>
      <c r="AF21" s="183">
        <v>0</v>
      </c>
      <c r="AG21" s="183">
        <v>0</v>
      </c>
      <c r="AH21" s="183">
        <v>0</v>
      </c>
      <c r="AI21" s="183">
        <v>0</v>
      </c>
      <c r="AJ21" s="183">
        <v>0</v>
      </c>
      <c r="AK21" s="183">
        <v>0</v>
      </c>
      <c r="AL21" s="183">
        <v>0</v>
      </c>
      <c r="AM21" s="183">
        <v>0</v>
      </c>
      <c r="AN21" s="183">
        <v>0</v>
      </c>
      <c r="AO21" s="8">
        <v>1100</v>
      </c>
      <c r="AQ21" s="41" t="str">
        <f t="shared" si="2"/>
        <v>1</v>
      </c>
    </row>
    <row r="22" spans="1:43">
      <c r="A22" s="8">
        <f t="shared" si="3"/>
        <v>4</v>
      </c>
      <c r="B22" s="173" t="s">
        <v>74</v>
      </c>
      <c r="C22" s="174" t="s">
        <v>75</v>
      </c>
      <c r="D22" s="175" t="s">
        <v>76</v>
      </c>
      <c r="E22" s="180" t="s">
        <v>31</v>
      </c>
      <c r="F22" s="181">
        <f t="shared" si="4"/>
        <v>1100</v>
      </c>
      <c r="G22" s="182">
        <f t="shared" si="5"/>
        <v>220</v>
      </c>
      <c r="H22" s="183">
        <f t="shared" si="5"/>
        <v>220</v>
      </c>
      <c r="I22" s="182">
        <v>0</v>
      </c>
      <c r="J22" s="183">
        <v>0</v>
      </c>
      <c r="K22" s="183">
        <v>0</v>
      </c>
      <c r="L22" s="183">
        <v>0</v>
      </c>
      <c r="M22" s="183">
        <v>0</v>
      </c>
      <c r="N22" s="183">
        <v>0</v>
      </c>
      <c r="O22" s="183">
        <v>0</v>
      </c>
      <c r="P22" s="183">
        <v>0</v>
      </c>
      <c r="Q22" s="183">
        <v>0</v>
      </c>
      <c r="R22" s="183">
        <v>0</v>
      </c>
      <c r="S22" s="183">
        <v>0</v>
      </c>
      <c r="T22" s="183">
        <v>0</v>
      </c>
      <c r="U22" s="183">
        <v>0</v>
      </c>
      <c r="V22" s="183">
        <v>0</v>
      </c>
      <c r="W22" s="183">
        <v>0</v>
      </c>
      <c r="X22" s="183">
        <v>220</v>
      </c>
      <c r="Y22" s="183">
        <v>0</v>
      </c>
      <c r="Z22" s="183">
        <v>0</v>
      </c>
      <c r="AA22" s="183">
        <v>0</v>
      </c>
      <c r="AB22" s="183">
        <v>0</v>
      </c>
      <c r="AC22" s="183">
        <v>0</v>
      </c>
      <c r="AD22" s="183">
        <v>220</v>
      </c>
      <c r="AE22" s="183">
        <v>220</v>
      </c>
      <c r="AF22" s="183">
        <v>0</v>
      </c>
      <c r="AG22" s="183">
        <v>0</v>
      </c>
      <c r="AH22" s="183">
        <v>0</v>
      </c>
      <c r="AI22" s="183">
        <v>0</v>
      </c>
      <c r="AJ22" s="183">
        <v>0</v>
      </c>
      <c r="AK22" s="183">
        <v>0</v>
      </c>
      <c r="AL22" s="183">
        <v>0</v>
      </c>
      <c r="AM22" s="183">
        <v>0</v>
      </c>
      <c r="AN22" s="183">
        <v>0</v>
      </c>
      <c r="AO22" s="8">
        <v>1100</v>
      </c>
      <c r="AQ22" s="41" t="str">
        <f t="shared" si="2"/>
        <v>1</v>
      </c>
    </row>
    <row r="23" spans="1:43">
      <c r="A23" s="8">
        <f t="shared" si="3"/>
        <v>5</v>
      </c>
      <c r="B23" s="184" t="s">
        <v>74</v>
      </c>
      <c r="C23" s="174" t="s">
        <v>75</v>
      </c>
      <c r="D23" s="175" t="s">
        <v>76</v>
      </c>
      <c r="E23" s="180" t="s">
        <v>31</v>
      </c>
      <c r="F23" s="181">
        <f t="shared" si="4"/>
        <v>2420</v>
      </c>
      <c r="G23" s="182">
        <f t="shared" si="5"/>
        <v>220</v>
      </c>
      <c r="H23" s="183">
        <f t="shared" si="5"/>
        <v>220</v>
      </c>
      <c r="I23" s="182">
        <v>0</v>
      </c>
      <c r="J23" s="185">
        <v>0</v>
      </c>
      <c r="K23" s="185">
        <v>220</v>
      </c>
      <c r="L23" s="185">
        <v>0</v>
      </c>
      <c r="M23" s="183">
        <v>220</v>
      </c>
      <c r="N23" s="183">
        <v>220</v>
      </c>
      <c r="O23" s="183">
        <v>0</v>
      </c>
      <c r="P23" s="183">
        <v>0</v>
      </c>
      <c r="Q23" s="183">
        <v>220</v>
      </c>
      <c r="R23" s="183">
        <v>0</v>
      </c>
      <c r="S23" s="183">
        <v>0</v>
      </c>
      <c r="T23" s="183">
        <v>0</v>
      </c>
      <c r="U23" s="183">
        <v>0</v>
      </c>
      <c r="V23" s="183">
        <v>220</v>
      </c>
      <c r="W23" s="183">
        <v>220</v>
      </c>
      <c r="X23" s="183">
        <v>220</v>
      </c>
      <c r="Y23" s="183">
        <v>0</v>
      </c>
      <c r="Z23" s="183">
        <v>0</v>
      </c>
      <c r="AA23" s="183">
        <v>0</v>
      </c>
      <c r="AB23" s="183">
        <v>0</v>
      </c>
      <c r="AC23" s="183">
        <v>0</v>
      </c>
      <c r="AD23" s="183">
        <v>220</v>
      </c>
      <c r="AE23" s="183">
        <v>220</v>
      </c>
      <c r="AF23" s="183">
        <v>0</v>
      </c>
      <c r="AG23" s="183">
        <v>0</v>
      </c>
      <c r="AH23" s="183">
        <v>0</v>
      </c>
      <c r="AI23" s="183">
        <v>0</v>
      </c>
      <c r="AJ23" s="183">
        <v>0</v>
      </c>
      <c r="AK23" s="183">
        <v>0</v>
      </c>
      <c r="AL23" s="183">
        <v>0</v>
      </c>
      <c r="AM23" s="183">
        <v>0</v>
      </c>
      <c r="AN23" s="183">
        <v>0</v>
      </c>
      <c r="AO23" s="8">
        <v>2420</v>
      </c>
      <c r="AQ23" s="41" t="str">
        <f t="shared" si="2"/>
        <v>1</v>
      </c>
    </row>
    <row r="24" spans="1:43">
      <c r="A24" s="8">
        <f t="shared" si="3"/>
        <v>6</v>
      </c>
      <c r="B24" s="184" t="s">
        <v>74</v>
      </c>
      <c r="C24" s="174" t="s">
        <v>75</v>
      </c>
      <c r="D24" s="175" t="s">
        <v>76</v>
      </c>
      <c r="E24" s="180" t="s">
        <v>31</v>
      </c>
      <c r="F24" s="181">
        <f t="shared" si="4"/>
        <v>1540</v>
      </c>
      <c r="G24" s="182">
        <f t="shared" si="5"/>
        <v>220</v>
      </c>
      <c r="H24" s="183">
        <f t="shared" si="5"/>
        <v>220</v>
      </c>
      <c r="I24" s="182">
        <v>0</v>
      </c>
      <c r="J24" s="183">
        <v>0</v>
      </c>
      <c r="K24" s="183">
        <v>0</v>
      </c>
      <c r="L24" s="185">
        <v>0</v>
      </c>
      <c r="M24" s="185">
        <v>0</v>
      </c>
      <c r="N24" s="185">
        <v>220</v>
      </c>
      <c r="O24" s="183">
        <v>0</v>
      </c>
      <c r="P24" s="183">
        <v>0</v>
      </c>
      <c r="Q24" s="183">
        <v>0</v>
      </c>
      <c r="R24" s="183">
        <v>0</v>
      </c>
      <c r="S24" s="183">
        <v>0</v>
      </c>
      <c r="T24" s="183">
        <v>0</v>
      </c>
      <c r="U24" s="183">
        <v>0</v>
      </c>
      <c r="V24" s="183">
        <v>0</v>
      </c>
      <c r="W24" s="183">
        <v>220</v>
      </c>
      <c r="X24" s="183">
        <v>220</v>
      </c>
      <c r="Y24" s="183">
        <v>0</v>
      </c>
      <c r="Z24" s="183">
        <v>0</v>
      </c>
      <c r="AA24" s="183">
        <v>0</v>
      </c>
      <c r="AB24" s="183">
        <v>0</v>
      </c>
      <c r="AC24" s="183">
        <v>0</v>
      </c>
      <c r="AD24" s="183">
        <v>220</v>
      </c>
      <c r="AE24" s="183">
        <v>220</v>
      </c>
      <c r="AF24" s="183">
        <v>0</v>
      </c>
      <c r="AG24" s="183">
        <v>0</v>
      </c>
      <c r="AH24" s="183">
        <v>0</v>
      </c>
      <c r="AI24" s="183">
        <v>0</v>
      </c>
      <c r="AJ24" s="183">
        <v>0</v>
      </c>
      <c r="AK24" s="183">
        <v>0</v>
      </c>
      <c r="AL24" s="183">
        <v>0</v>
      </c>
      <c r="AM24" s="183">
        <v>0</v>
      </c>
      <c r="AN24" s="183">
        <v>0</v>
      </c>
      <c r="AO24" s="8">
        <v>1540</v>
      </c>
      <c r="AQ24" s="41" t="str">
        <f t="shared" si="2"/>
        <v>1</v>
      </c>
    </row>
    <row r="25" spans="1:43">
      <c r="A25" s="8">
        <f t="shared" si="3"/>
        <v>7</v>
      </c>
      <c r="B25" s="184" t="s">
        <v>77</v>
      </c>
      <c r="C25" s="174" t="s">
        <v>78</v>
      </c>
      <c r="D25" s="175" t="s">
        <v>76</v>
      </c>
      <c r="E25" s="180" t="s">
        <v>31</v>
      </c>
      <c r="F25" s="181">
        <f t="shared" si="4"/>
        <v>1320</v>
      </c>
      <c r="G25" s="182">
        <f t="shared" si="5"/>
        <v>220</v>
      </c>
      <c r="H25" s="183">
        <f t="shared" si="5"/>
        <v>220</v>
      </c>
      <c r="I25" s="182">
        <v>0</v>
      </c>
      <c r="J25" s="183">
        <v>0</v>
      </c>
      <c r="K25" s="183">
        <v>0</v>
      </c>
      <c r="L25" s="183">
        <v>0</v>
      </c>
      <c r="M25" s="183">
        <v>0</v>
      </c>
      <c r="N25" s="183">
        <v>0</v>
      </c>
      <c r="O25" s="183">
        <v>0</v>
      </c>
      <c r="P25" s="183">
        <v>0</v>
      </c>
      <c r="Q25" s="183">
        <v>0</v>
      </c>
      <c r="R25" s="183">
        <v>0</v>
      </c>
      <c r="S25" s="183">
        <v>0</v>
      </c>
      <c r="T25" s="183">
        <v>0</v>
      </c>
      <c r="U25" s="183">
        <v>0</v>
      </c>
      <c r="V25" s="183">
        <v>0</v>
      </c>
      <c r="W25" s="183">
        <v>220</v>
      </c>
      <c r="X25" s="183">
        <v>220</v>
      </c>
      <c r="Y25" s="183">
        <v>0</v>
      </c>
      <c r="Z25" s="183">
        <v>0</v>
      </c>
      <c r="AA25" s="183">
        <v>0</v>
      </c>
      <c r="AB25" s="183">
        <v>0</v>
      </c>
      <c r="AC25" s="183">
        <v>0</v>
      </c>
      <c r="AD25" s="183">
        <v>220</v>
      </c>
      <c r="AE25" s="183">
        <v>220</v>
      </c>
      <c r="AF25" s="183">
        <v>0</v>
      </c>
      <c r="AG25" s="183">
        <v>0</v>
      </c>
      <c r="AH25" s="183">
        <v>0</v>
      </c>
      <c r="AI25" s="183">
        <v>0</v>
      </c>
      <c r="AJ25" s="183">
        <v>0</v>
      </c>
      <c r="AK25" s="183">
        <v>0</v>
      </c>
      <c r="AL25" s="183">
        <v>0</v>
      </c>
      <c r="AM25" s="183">
        <v>0</v>
      </c>
      <c r="AN25" s="183">
        <v>0</v>
      </c>
      <c r="AO25" s="8">
        <v>1320</v>
      </c>
      <c r="AQ25" s="41" t="str">
        <f t="shared" si="2"/>
        <v>1</v>
      </c>
    </row>
    <row r="26" spans="1:43">
      <c r="A26" s="8">
        <f t="shared" si="3"/>
        <v>8</v>
      </c>
      <c r="B26" s="184" t="s">
        <v>77</v>
      </c>
      <c r="C26" s="174" t="s">
        <v>78</v>
      </c>
      <c r="D26" s="175" t="s">
        <v>76</v>
      </c>
      <c r="E26" s="180" t="s">
        <v>31</v>
      </c>
      <c r="F26" s="181">
        <f t="shared" si="4"/>
        <v>880</v>
      </c>
      <c r="G26" s="182">
        <f t="shared" si="5"/>
        <v>220</v>
      </c>
      <c r="H26" s="183">
        <f t="shared" si="5"/>
        <v>220</v>
      </c>
      <c r="I26" s="182">
        <v>0</v>
      </c>
      <c r="J26" s="183">
        <v>0</v>
      </c>
      <c r="K26" s="183">
        <v>0</v>
      </c>
      <c r="L26" s="183">
        <v>0</v>
      </c>
      <c r="M26" s="183">
        <v>0</v>
      </c>
      <c r="N26" s="183">
        <v>0</v>
      </c>
      <c r="O26" s="183">
        <v>0</v>
      </c>
      <c r="P26" s="183">
        <v>0</v>
      </c>
      <c r="Q26" s="183">
        <v>0</v>
      </c>
      <c r="R26" s="183">
        <v>0</v>
      </c>
      <c r="S26" s="183">
        <v>220</v>
      </c>
      <c r="T26" s="183">
        <v>0</v>
      </c>
      <c r="U26" s="183">
        <v>0</v>
      </c>
      <c r="V26" s="183">
        <v>0</v>
      </c>
      <c r="W26" s="183">
        <v>0</v>
      </c>
      <c r="X26" s="183">
        <v>0</v>
      </c>
      <c r="Y26" s="183">
        <v>0</v>
      </c>
      <c r="Z26" s="183">
        <v>0</v>
      </c>
      <c r="AA26" s="183">
        <v>0</v>
      </c>
      <c r="AB26" s="183">
        <v>0</v>
      </c>
      <c r="AC26" s="183">
        <v>0</v>
      </c>
      <c r="AD26" s="183">
        <v>0</v>
      </c>
      <c r="AE26" s="183">
        <v>0</v>
      </c>
      <c r="AF26" s="183">
        <v>0</v>
      </c>
      <c r="AG26" s="183">
        <v>0</v>
      </c>
      <c r="AH26" s="183">
        <v>0</v>
      </c>
      <c r="AI26" s="183">
        <v>0</v>
      </c>
      <c r="AJ26" s="183">
        <v>0</v>
      </c>
      <c r="AK26" s="183">
        <v>220</v>
      </c>
      <c r="AL26" s="183">
        <v>0</v>
      </c>
      <c r="AM26" s="183">
        <v>0</v>
      </c>
      <c r="AN26" s="183">
        <v>0</v>
      </c>
      <c r="AO26" s="8">
        <v>880</v>
      </c>
      <c r="AQ26" s="41" t="str">
        <f t="shared" si="2"/>
        <v>1</v>
      </c>
    </row>
    <row r="27" spans="1:43">
      <c r="A27" s="8">
        <f t="shared" si="3"/>
        <v>9</v>
      </c>
      <c r="B27" s="184" t="s">
        <v>79</v>
      </c>
      <c r="C27" s="174" t="s">
        <v>78</v>
      </c>
      <c r="D27" s="175" t="s">
        <v>76</v>
      </c>
      <c r="E27" s="180" t="s">
        <v>31</v>
      </c>
      <c r="F27" s="181">
        <f t="shared" si="4"/>
        <v>880</v>
      </c>
      <c r="G27" s="182">
        <f t="shared" si="5"/>
        <v>220</v>
      </c>
      <c r="H27" s="183">
        <f t="shared" si="5"/>
        <v>220</v>
      </c>
      <c r="I27" s="182">
        <v>0</v>
      </c>
      <c r="J27" s="183">
        <v>0</v>
      </c>
      <c r="K27" s="183">
        <v>0</v>
      </c>
      <c r="L27" s="183">
        <v>0</v>
      </c>
      <c r="M27" s="183">
        <v>0</v>
      </c>
      <c r="N27" s="183">
        <v>0</v>
      </c>
      <c r="O27" s="183">
        <v>0</v>
      </c>
      <c r="P27" s="183">
        <v>0</v>
      </c>
      <c r="Q27" s="183">
        <v>0</v>
      </c>
      <c r="R27" s="183">
        <v>0</v>
      </c>
      <c r="S27" s="183">
        <v>220</v>
      </c>
      <c r="T27" s="183">
        <v>0</v>
      </c>
      <c r="U27" s="183">
        <v>0</v>
      </c>
      <c r="V27" s="183">
        <v>0</v>
      </c>
      <c r="W27" s="183">
        <v>0</v>
      </c>
      <c r="X27" s="183">
        <v>0</v>
      </c>
      <c r="Y27" s="183">
        <v>0</v>
      </c>
      <c r="Z27" s="183">
        <v>0</v>
      </c>
      <c r="AA27" s="183">
        <v>0</v>
      </c>
      <c r="AB27" s="183">
        <v>0</v>
      </c>
      <c r="AC27" s="183">
        <v>0</v>
      </c>
      <c r="AD27" s="183">
        <v>0</v>
      </c>
      <c r="AE27" s="183">
        <v>0</v>
      </c>
      <c r="AF27" s="183">
        <v>0</v>
      </c>
      <c r="AG27" s="183">
        <v>0</v>
      </c>
      <c r="AH27" s="183">
        <v>0</v>
      </c>
      <c r="AI27" s="183">
        <v>0</v>
      </c>
      <c r="AJ27" s="183">
        <v>0</v>
      </c>
      <c r="AK27" s="183">
        <v>220</v>
      </c>
      <c r="AL27" s="183">
        <v>0</v>
      </c>
      <c r="AM27" s="183">
        <v>0</v>
      </c>
      <c r="AN27" s="183">
        <v>0</v>
      </c>
      <c r="AO27" s="8">
        <v>880</v>
      </c>
      <c r="AQ27" s="41" t="str">
        <f t="shared" si="2"/>
        <v>1</v>
      </c>
    </row>
    <row r="28" spans="1:43">
      <c r="A28" s="8">
        <f t="shared" si="3"/>
        <v>10</v>
      </c>
      <c r="B28" s="184" t="s">
        <v>77</v>
      </c>
      <c r="C28" s="174" t="s">
        <v>78</v>
      </c>
      <c r="D28" s="175" t="s">
        <v>76</v>
      </c>
      <c r="E28" s="180" t="s">
        <v>31</v>
      </c>
      <c r="F28" s="181">
        <f t="shared" si="4"/>
        <v>440</v>
      </c>
      <c r="G28" s="182">
        <f t="shared" si="5"/>
        <v>220</v>
      </c>
      <c r="H28" s="183">
        <f t="shared" si="5"/>
        <v>220</v>
      </c>
      <c r="I28" s="182">
        <v>0</v>
      </c>
      <c r="J28" s="183">
        <v>0</v>
      </c>
      <c r="K28" s="183">
        <v>0</v>
      </c>
      <c r="L28" s="183">
        <v>0</v>
      </c>
      <c r="M28" s="183">
        <v>0</v>
      </c>
      <c r="N28" s="183">
        <v>0</v>
      </c>
      <c r="O28" s="183">
        <v>0</v>
      </c>
      <c r="P28" s="183">
        <v>0</v>
      </c>
      <c r="Q28" s="183">
        <v>0</v>
      </c>
      <c r="R28" s="183">
        <v>0</v>
      </c>
      <c r="S28" s="183">
        <v>0</v>
      </c>
      <c r="T28" s="183">
        <v>0</v>
      </c>
      <c r="U28" s="183">
        <v>0</v>
      </c>
      <c r="V28" s="183">
        <v>0</v>
      </c>
      <c r="W28" s="183">
        <v>0</v>
      </c>
      <c r="X28" s="183">
        <v>0</v>
      </c>
      <c r="Y28" s="183">
        <v>0</v>
      </c>
      <c r="Z28" s="183">
        <v>0</v>
      </c>
      <c r="AA28" s="183">
        <v>0</v>
      </c>
      <c r="AB28" s="183">
        <v>0</v>
      </c>
      <c r="AC28" s="183">
        <v>0</v>
      </c>
      <c r="AD28" s="183">
        <v>0</v>
      </c>
      <c r="AE28" s="183">
        <v>0</v>
      </c>
      <c r="AF28" s="183">
        <v>0</v>
      </c>
      <c r="AG28" s="183">
        <v>0</v>
      </c>
      <c r="AH28" s="183">
        <v>0</v>
      </c>
      <c r="AI28" s="183">
        <v>0</v>
      </c>
      <c r="AJ28" s="183">
        <v>0</v>
      </c>
      <c r="AK28" s="183">
        <v>0</v>
      </c>
      <c r="AL28" s="183">
        <v>0</v>
      </c>
      <c r="AM28" s="183">
        <v>0</v>
      </c>
      <c r="AN28" s="183">
        <v>0</v>
      </c>
      <c r="AO28" s="8">
        <v>440</v>
      </c>
      <c r="AQ28" s="41" t="str">
        <f t="shared" si="2"/>
        <v>1</v>
      </c>
    </row>
    <row r="29" spans="1:43">
      <c r="A29" s="8">
        <f t="shared" si="3"/>
        <v>11</v>
      </c>
      <c r="B29" s="184" t="s">
        <v>77</v>
      </c>
      <c r="C29" s="174" t="s">
        <v>78</v>
      </c>
      <c r="D29" s="175" t="s">
        <v>76</v>
      </c>
      <c r="E29" s="180" t="s">
        <v>31</v>
      </c>
      <c r="F29" s="181">
        <f t="shared" si="4"/>
        <v>660</v>
      </c>
      <c r="G29" s="182">
        <f t="shared" si="5"/>
        <v>220</v>
      </c>
      <c r="H29" s="183">
        <f t="shared" si="5"/>
        <v>220</v>
      </c>
      <c r="I29" s="182">
        <v>0</v>
      </c>
      <c r="J29" s="183">
        <v>0</v>
      </c>
      <c r="K29" s="183">
        <v>0</v>
      </c>
      <c r="L29" s="183">
        <v>0</v>
      </c>
      <c r="M29" s="183">
        <v>0</v>
      </c>
      <c r="N29" s="183">
        <v>0</v>
      </c>
      <c r="O29" s="183">
        <v>0</v>
      </c>
      <c r="P29" s="183">
        <v>0</v>
      </c>
      <c r="Q29" s="183">
        <v>0</v>
      </c>
      <c r="R29" s="183">
        <v>0</v>
      </c>
      <c r="S29" s="183">
        <v>0</v>
      </c>
      <c r="T29" s="183">
        <v>0</v>
      </c>
      <c r="U29" s="183">
        <v>0</v>
      </c>
      <c r="V29" s="183">
        <v>0</v>
      </c>
      <c r="W29" s="183">
        <v>0</v>
      </c>
      <c r="X29" s="183">
        <v>0</v>
      </c>
      <c r="Y29" s="183">
        <v>0</v>
      </c>
      <c r="Z29" s="183">
        <v>0</v>
      </c>
      <c r="AA29" s="183">
        <v>0</v>
      </c>
      <c r="AB29" s="183">
        <v>0</v>
      </c>
      <c r="AC29" s="183">
        <v>0</v>
      </c>
      <c r="AD29" s="183">
        <v>0</v>
      </c>
      <c r="AE29" s="183">
        <v>220</v>
      </c>
      <c r="AF29" s="183">
        <v>0</v>
      </c>
      <c r="AG29" s="183">
        <v>0</v>
      </c>
      <c r="AH29" s="183">
        <v>0</v>
      </c>
      <c r="AI29" s="183">
        <v>0</v>
      </c>
      <c r="AJ29" s="183">
        <v>0</v>
      </c>
      <c r="AK29" s="183">
        <v>0</v>
      </c>
      <c r="AL29" s="183">
        <v>0</v>
      </c>
      <c r="AM29" s="183">
        <v>0</v>
      </c>
      <c r="AN29" s="183">
        <v>0</v>
      </c>
      <c r="AO29" s="8">
        <v>660</v>
      </c>
      <c r="AQ29" s="41" t="str">
        <f t="shared" si="2"/>
        <v>1</v>
      </c>
    </row>
    <row r="30" spans="1:43">
      <c r="A30" s="8">
        <f t="shared" si="3"/>
        <v>12</v>
      </c>
      <c r="B30" s="184" t="s">
        <v>80</v>
      </c>
      <c r="C30" s="186" t="s">
        <v>81</v>
      </c>
      <c r="D30" s="175" t="s">
        <v>76</v>
      </c>
      <c r="E30" s="180" t="s">
        <v>31</v>
      </c>
      <c r="F30" s="181">
        <f t="shared" si="4"/>
        <v>440</v>
      </c>
      <c r="G30" s="182">
        <f t="shared" si="5"/>
        <v>220</v>
      </c>
      <c r="H30" s="183">
        <f t="shared" si="5"/>
        <v>220</v>
      </c>
      <c r="I30" s="182">
        <v>0</v>
      </c>
      <c r="J30" s="183">
        <v>0</v>
      </c>
      <c r="K30" s="183">
        <v>0</v>
      </c>
      <c r="L30" s="183">
        <v>0</v>
      </c>
      <c r="M30" s="183">
        <v>0</v>
      </c>
      <c r="N30" s="183">
        <v>0</v>
      </c>
      <c r="O30" s="183">
        <v>0</v>
      </c>
      <c r="P30" s="183">
        <v>0</v>
      </c>
      <c r="Q30" s="183">
        <v>0</v>
      </c>
      <c r="R30" s="183">
        <v>0</v>
      </c>
      <c r="S30" s="183">
        <v>0</v>
      </c>
      <c r="T30" s="183">
        <v>0</v>
      </c>
      <c r="U30" s="183">
        <v>0</v>
      </c>
      <c r="V30" s="183">
        <v>0</v>
      </c>
      <c r="W30" s="183">
        <v>0</v>
      </c>
      <c r="X30" s="183">
        <v>0</v>
      </c>
      <c r="Y30" s="183">
        <v>0</v>
      </c>
      <c r="Z30" s="183">
        <v>0</v>
      </c>
      <c r="AA30" s="183">
        <v>0</v>
      </c>
      <c r="AB30" s="183">
        <v>0</v>
      </c>
      <c r="AC30" s="183">
        <v>0</v>
      </c>
      <c r="AD30" s="183">
        <v>0</v>
      </c>
      <c r="AE30" s="183">
        <v>0</v>
      </c>
      <c r="AF30" s="183">
        <v>0</v>
      </c>
      <c r="AG30" s="183">
        <v>0</v>
      </c>
      <c r="AH30" s="183">
        <v>0</v>
      </c>
      <c r="AI30" s="183">
        <v>0</v>
      </c>
      <c r="AJ30" s="183">
        <v>0</v>
      </c>
      <c r="AK30" s="183">
        <v>0</v>
      </c>
      <c r="AL30" s="183"/>
      <c r="AM30" s="183">
        <v>0</v>
      </c>
      <c r="AN30" s="183">
        <v>0</v>
      </c>
      <c r="AO30" s="8">
        <v>440</v>
      </c>
      <c r="AQ30" s="41" t="str">
        <f t="shared" si="2"/>
        <v>1</v>
      </c>
    </row>
    <row r="31" spans="1:43">
      <c r="A31" s="8">
        <f t="shared" si="3"/>
        <v>13</v>
      </c>
      <c r="B31" s="184" t="s">
        <v>80</v>
      </c>
      <c r="C31" s="186" t="s">
        <v>81</v>
      </c>
      <c r="D31" s="175" t="s">
        <v>76</v>
      </c>
      <c r="E31" s="180" t="s">
        <v>31</v>
      </c>
      <c r="F31" s="181">
        <f>SUBTOTAL(9,G31:AN31)</f>
        <v>880</v>
      </c>
      <c r="G31" s="182">
        <f t="shared" si="5"/>
        <v>220</v>
      </c>
      <c r="H31" s="183">
        <f t="shared" si="5"/>
        <v>220</v>
      </c>
      <c r="I31" s="182">
        <v>0</v>
      </c>
      <c r="J31" s="183">
        <v>0</v>
      </c>
      <c r="K31" s="183">
        <v>0</v>
      </c>
      <c r="L31" s="183">
        <v>0</v>
      </c>
      <c r="M31" s="183">
        <v>0</v>
      </c>
      <c r="N31" s="183">
        <v>0</v>
      </c>
      <c r="O31" s="183">
        <v>0</v>
      </c>
      <c r="P31" s="183">
        <v>0</v>
      </c>
      <c r="Q31" s="183">
        <v>0</v>
      </c>
      <c r="R31" s="183">
        <v>0</v>
      </c>
      <c r="S31" s="183">
        <v>0</v>
      </c>
      <c r="T31" s="183">
        <v>0</v>
      </c>
      <c r="U31" s="183">
        <v>0</v>
      </c>
      <c r="V31" s="183">
        <v>0</v>
      </c>
      <c r="W31" s="183">
        <v>0</v>
      </c>
      <c r="X31" s="183">
        <v>0</v>
      </c>
      <c r="Y31" s="183">
        <v>0</v>
      </c>
      <c r="Z31" s="183">
        <v>0</v>
      </c>
      <c r="AA31" s="183">
        <v>0</v>
      </c>
      <c r="AB31" s="183">
        <v>0</v>
      </c>
      <c r="AC31" s="183">
        <v>0</v>
      </c>
      <c r="AD31" s="183">
        <v>0</v>
      </c>
      <c r="AE31" s="183">
        <v>0</v>
      </c>
      <c r="AF31" s="183">
        <v>0</v>
      </c>
      <c r="AG31" s="183">
        <v>0</v>
      </c>
      <c r="AH31" s="183">
        <v>0</v>
      </c>
      <c r="AI31" s="183">
        <v>0</v>
      </c>
      <c r="AJ31" s="183">
        <v>0</v>
      </c>
      <c r="AK31" s="183">
        <v>0</v>
      </c>
      <c r="AL31" s="183"/>
      <c r="AM31" s="183">
        <v>220</v>
      </c>
      <c r="AN31" s="183">
        <v>220</v>
      </c>
      <c r="AO31" s="8">
        <v>880</v>
      </c>
      <c r="AQ31" s="41" t="str">
        <f t="shared" si="2"/>
        <v>1</v>
      </c>
    </row>
    <row r="32" spans="1:43">
      <c r="A32" s="8">
        <f t="shared" si="3"/>
        <v>14</v>
      </c>
      <c r="B32" s="187" t="s">
        <v>82</v>
      </c>
      <c r="C32" s="174" t="s">
        <v>83</v>
      </c>
      <c r="D32" s="175" t="s">
        <v>76</v>
      </c>
      <c r="E32" s="180" t="s">
        <v>31</v>
      </c>
      <c r="F32" s="181">
        <f t="shared" si="4"/>
        <v>2860</v>
      </c>
      <c r="G32" s="182">
        <f t="shared" si="5"/>
        <v>220</v>
      </c>
      <c r="H32" s="183">
        <f t="shared" si="5"/>
        <v>220</v>
      </c>
      <c r="I32" s="182">
        <v>220</v>
      </c>
      <c r="J32" s="183">
        <v>220</v>
      </c>
      <c r="K32" s="183">
        <v>220</v>
      </c>
      <c r="L32" s="183">
        <v>220</v>
      </c>
      <c r="M32" s="183">
        <v>220</v>
      </c>
      <c r="N32" s="183">
        <v>220</v>
      </c>
      <c r="O32" s="183">
        <v>0</v>
      </c>
      <c r="P32" s="183">
        <v>220</v>
      </c>
      <c r="Q32" s="183">
        <v>220</v>
      </c>
      <c r="R32" s="183">
        <v>0</v>
      </c>
      <c r="S32" s="183">
        <v>0</v>
      </c>
      <c r="T32" s="183">
        <v>0</v>
      </c>
      <c r="U32" s="183">
        <v>0</v>
      </c>
      <c r="V32" s="183">
        <v>0</v>
      </c>
      <c r="W32" s="183">
        <v>0</v>
      </c>
      <c r="X32" s="183">
        <v>0</v>
      </c>
      <c r="Y32" s="183">
        <v>0</v>
      </c>
      <c r="Z32" s="183">
        <v>220</v>
      </c>
      <c r="AA32" s="183">
        <v>220</v>
      </c>
      <c r="AB32" s="183">
        <v>0</v>
      </c>
      <c r="AC32" s="183">
        <v>0</v>
      </c>
      <c r="AD32" s="183">
        <v>0</v>
      </c>
      <c r="AE32" s="183">
        <v>0</v>
      </c>
      <c r="AF32" s="183">
        <v>0</v>
      </c>
      <c r="AG32" s="183">
        <v>0</v>
      </c>
      <c r="AH32" s="183">
        <v>220</v>
      </c>
      <c r="AI32" s="183">
        <v>0</v>
      </c>
      <c r="AJ32" s="183">
        <v>0</v>
      </c>
      <c r="AK32" s="183">
        <v>0</v>
      </c>
      <c r="AL32" s="183">
        <v>0</v>
      </c>
      <c r="AM32" s="183">
        <v>0</v>
      </c>
      <c r="AN32" s="183">
        <v>0</v>
      </c>
      <c r="AO32" s="8">
        <v>2860</v>
      </c>
      <c r="AQ32" s="41" t="str">
        <f t="shared" si="2"/>
        <v>1</v>
      </c>
    </row>
    <row r="33" spans="1:43">
      <c r="A33" s="8">
        <f t="shared" si="3"/>
        <v>15</v>
      </c>
      <c r="B33" s="187" t="s">
        <v>84</v>
      </c>
      <c r="C33" s="174" t="s">
        <v>85</v>
      </c>
      <c r="D33" s="175" t="s">
        <v>76</v>
      </c>
      <c r="E33" s="180" t="s">
        <v>31</v>
      </c>
      <c r="F33" s="181">
        <f t="shared" si="4"/>
        <v>660</v>
      </c>
      <c r="G33" s="182">
        <f t="shared" si="5"/>
        <v>220</v>
      </c>
      <c r="H33" s="183">
        <f t="shared" si="5"/>
        <v>220</v>
      </c>
      <c r="I33" s="182">
        <v>0</v>
      </c>
      <c r="J33" s="183">
        <v>0</v>
      </c>
      <c r="K33" s="183">
        <v>0</v>
      </c>
      <c r="L33" s="185">
        <v>0</v>
      </c>
      <c r="M33" s="185">
        <v>0</v>
      </c>
      <c r="N33" s="185">
        <v>220</v>
      </c>
      <c r="O33" s="183">
        <v>0</v>
      </c>
      <c r="P33" s="183">
        <v>0</v>
      </c>
      <c r="Q33" s="183">
        <v>0</v>
      </c>
      <c r="R33" s="183">
        <v>0</v>
      </c>
      <c r="S33" s="183">
        <v>0</v>
      </c>
      <c r="T33" s="183">
        <v>0</v>
      </c>
      <c r="U33" s="183">
        <v>0</v>
      </c>
      <c r="V33" s="183">
        <v>0</v>
      </c>
      <c r="W33" s="183">
        <v>0</v>
      </c>
      <c r="X33" s="183">
        <v>0</v>
      </c>
      <c r="Y33" s="183">
        <v>0</v>
      </c>
      <c r="Z33" s="183">
        <v>0</v>
      </c>
      <c r="AA33" s="183">
        <v>0</v>
      </c>
      <c r="AB33" s="183">
        <v>0</v>
      </c>
      <c r="AC33" s="183">
        <v>0</v>
      </c>
      <c r="AD33" s="183">
        <v>0</v>
      </c>
      <c r="AE33" s="183">
        <v>0</v>
      </c>
      <c r="AF33" s="183">
        <v>0</v>
      </c>
      <c r="AG33" s="183">
        <v>0</v>
      </c>
      <c r="AH33" s="183">
        <v>0</v>
      </c>
      <c r="AI33" s="183">
        <v>0</v>
      </c>
      <c r="AJ33" s="183">
        <v>0</v>
      </c>
      <c r="AK33" s="183">
        <v>0</v>
      </c>
      <c r="AL33" s="183">
        <v>0</v>
      </c>
      <c r="AM33" s="183">
        <v>0</v>
      </c>
      <c r="AN33" s="183">
        <v>0</v>
      </c>
      <c r="AO33" s="8">
        <v>660</v>
      </c>
      <c r="AQ33" s="41" t="str">
        <f t="shared" si="2"/>
        <v>1</v>
      </c>
    </row>
    <row r="34" spans="1:43">
      <c r="A34" s="8">
        <f t="shared" si="3"/>
        <v>16</v>
      </c>
      <c r="B34" s="187" t="s">
        <v>86</v>
      </c>
      <c r="C34" s="188" t="s">
        <v>87</v>
      </c>
      <c r="D34" s="175" t="s">
        <v>76</v>
      </c>
      <c r="E34" s="180" t="s">
        <v>31</v>
      </c>
      <c r="F34" s="181">
        <f t="shared" si="4"/>
        <v>440</v>
      </c>
      <c r="G34" s="182">
        <f t="shared" si="5"/>
        <v>220</v>
      </c>
      <c r="H34" s="183">
        <f t="shared" si="5"/>
        <v>220</v>
      </c>
      <c r="I34" s="182">
        <v>0</v>
      </c>
      <c r="J34" s="183">
        <v>0</v>
      </c>
      <c r="K34" s="183">
        <v>0</v>
      </c>
      <c r="L34" s="183">
        <v>0</v>
      </c>
      <c r="M34" s="183">
        <v>0</v>
      </c>
      <c r="N34" s="183">
        <v>0</v>
      </c>
      <c r="O34" s="183">
        <v>0</v>
      </c>
      <c r="P34" s="183">
        <v>0</v>
      </c>
      <c r="Q34" s="183">
        <v>0</v>
      </c>
      <c r="R34" s="183">
        <v>0</v>
      </c>
      <c r="S34" s="183">
        <v>0</v>
      </c>
      <c r="T34" s="183">
        <v>0</v>
      </c>
      <c r="U34" s="183">
        <v>0</v>
      </c>
      <c r="V34" s="183">
        <v>0</v>
      </c>
      <c r="W34" s="183">
        <v>0</v>
      </c>
      <c r="X34" s="183">
        <v>0</v>
      </c>
      <c r="Y34" s="183">
        <v>0</v>
      </c>
      <c r="Z34" s="183">
        <v>0</v>
      </c>
      <c r="AA34" s="183">
        <v>0</v>
      </c>
      <c r="AB34" s="183">
        <v>0</v>
      </c>
      <c r="AC34" s="183">
        <v>0</v>
      </c>
      <c r="AD34" s="183">
        <v>0</v>
      </c>
      <c r="AE34" s="183">
        <v>0</v>
      </c>
      <c r="AF34" s="183">
        <v>0</v>
      </c>
      <c r="AG34" s="183">
        <v>0</v>
      </c>
      <c r="AH34" s="183">
        <v>0</v>
      </c>
      <c r="AI34" s="183">
        <v>0</v>
      </c>
      <c r="AJ34" s="183">
        <v>0</v>
      </c>
      <c r="AK34" s="183">
        <v>0</v>
      </c>
      <c r="AL34" s="183">
        <v>0</v>
      </c>
      <c r="AM34" s="183">
        <v>0</v>
      </c>
      <c r="AN34" s="183">
        <v>0</v>
      </c>
      <c r="AO34" s="8">
        <v>440</v>
      </c>
      <c r="AQ34" s="41" t="str">
        <f t="shared" si="2"/>
        <v>1</v>
      </c>
    </row>
    <row r="35" spans="1:43">
      <c r="A35" s="8">
        <f t="shared" si="3"/>
        <v>17</v>
      </c>
      <c r="B35" s="184" t="s">
        <v>88</v>
      </c>
      <c r="C35" s="174" t="s">
        <v>89</v>
      </c>
      <c r="D35" s="175" t="s">
        <v>76</v>
      </c>
      <c r="E35" s="180" t="s">
        <v>31</v>
      </c>
      <c r="F35" s="181">
        <f t="shared" si="4"/>
        <v>440</v>
      </c>
      <c r="G35" s="182">
        <f t="shared" si="5"/>
        <v>220</v>
      </c>
      <c r="H35" s="183">
        <f t="shared" si="5"/>
        <v>220</v>
      </c>
      <c r="I35" s="182">
        <v>0</v>
      </c>
      <c r="J35" s="183">
        <v>0</v>
      </c>
      <c r="K35" s="183">
        <v>0</v>
      </c>
      <c r="L35" s="183">
        <v>0</v>
      </c>
      <c r="M35" s="183">
        <v>0</v>
      </c>
      <c r="N35" s="183">
        <v>0</v>
      </c>
      <c r="O35" s="183">
        <v>0</v>
      </c>
      <c r="P35" s="183">
        <v>0</v>
      </c>
      <c r="Q35" s="183">
        <v>0</v>
      </c>
      <c r="R35" s="183">
        <v>0</v>
      </c>
      <c r="S35" s="183">
        <v>0</v>
      </c>
      <c r="T35" s="183">
        <v>0</v>
      </c>
      <c r="U35" s="183">
        <v>0</v>
      </c>
      <c r="V35" s="183">
        <v>0</v>
      </c>
      <c r="W35" s="183">
        <v>0</v>
      </c>
      <c r="X35" s="183">
        <v>0</v>
      </c>
      <c r="Y35" s="183">
        <v>0</v>
      </c>
      <c r="Z35" s="183">
        <v>0</v>
      </c>
      <c r="AA35" s="183">
        <v>0</v>
      </c>
      <c r="AB35" s="183">
        <v>0</v>
      </c>
      <c r="AC35" s="183">
        <v>0</v>
      </c>
      <c r="AD35" s="183">
        <v>0</v>
      </c>
      <c r="AE35" s="183">
        <v>0</v>
      </c>
      <c r="AF35" s="183">
        <v>0</v>
      </c>
      <c r="AG35" s="183">
        <v>0</v>
      </c>
      <c r="AH35" s="183">
        <v>0</v>
      </c>
      <c r="AI35" s="183">
        <v>0</v>
      </c>
      <c r="AJ35" s="183">
        <v>0</v>
      </c>
      <c r="AK35" s="183">
        <v>0</v>
      </c>
      <c r="AL35" s="183">
        <v>0</v>
      </c>
      <c r="AM35" s="183">
        <v>0</v>
      </c>
      <c r="AN35" s="183">
        <v>0</v>
      </c>
      <c r="AO35" s="8">
        <v>440</v>
      </c>
      <c r="AQ35" s="41" t="str">
        <f t="shared" si="2"/>
        <v>1</v>
      </c>
    </row>
    <row r="36" spans="1:43">
      <c r="A36" s="8">
        <f t="shared" si="3"/>
        <v>18</v>
      </c>
      <c r="B36" s="184" t="s">
        <v>88</v>
      </c>
      <c r="C36" s="174" t="s">
        <v>89</v>
      </c>
      <c r="D36" s="175" t="s">
        <v>76</v>
      </c>
      <c r="E36" s="180" t="s">
        <v>31</v>
      </c>
      <c r="F36" s="181">
        <f t="shared" si="4"/>
        <v>440</v>
      </c>
      <c r="G36" s="182">
        <f t="shared" ref="G36:H40" si="6">+$C$6</f>
        <v>220</v>
      </c>
      <c r="H36" s="183">
        <f t="shared" si="6"/>
        <v>220</v>
      </c>
      <c r="I36" s="182">
        <v>0</v>
      </c>
      <c r="J36" s="183">
        <v>0</v>
      </c>
      <c r="K36" s="183">
        <v>0</v>
      </c>
      <c r="L36" s="183">
        <v>0</v>
      </c>
      <c r="M36" s="183">
        <v>0</v>
      </c>
      <c r="N36" s="183">
        <v>0</v>
      </c>
      <c r="O36" s="183">
        <v>0</v>
      </c>
      <c r="P36" s="183">
        <v>0</v>
      </c>
      <c r="Q36" s="183">
        <v>0</v>
      </c>
      <c r="R36" s="183">
        <v>0</v>
      </c>
      <c r="S36" s="183">
        <v>0</v>
      </c>
      <c r="T36" s="183">
        <v>0</v>
      </c>
      <c r="U36" s="183">
        <v>0</v>
      </c>
      <c r="V36" s="183">
        <v>0</v>
      </c>
      <c r="W36" s="183">
        <v>0</v>
      </c>
      <c r="X36" s="183">
        <v>0</v>
      </c>
      <c r="Y36" s="183">
        <v>0</v>
      </c>
      <c r="Z36" s="183">
        <v>0</v>
      </c>
      <c r="AA36" s="183">
        <v>0</v>
      </c>
      <c r="AB36" s="183">
        <v>0</v>
      </c>
      <c r="AC36" s="183">
        <v>0</v>
      </c>
      <c r="AD36" s="183">
        <v>0</v>
      </c>
      <c r="AE36" s="183">
        <v>0</v>
      </c>
      <c r="AF36" s="183">
        <v>0</v>
      </c>
      <c r="AG36" s="183">
        <v>0</v>
      </c>
      <c r="AH36" s="183">
        <v>0</v>
      </c>
      <c r="AI36" s="183">
        <v>0</v>
      </c>
      <c r="AJ36" s="183">
        <v>0</v>
      </c>
      <c r="AK36" s="183">
        <v>0</v>
      </c>
      <c r="AL36" s="183">
        <v>0</v>
      </c>
      <c r="AM36" s="183">
        <v>0</v>
      </c>
      <c r="AN36" s="183">
        <v>0</v>
      </c>
      <c r="AO36" s="8">
        <v>440</v>
      </c>
      <c r="AQ36" s="41" t="str">
        <f t="shared" si="2"/>
        <v>1</v>
      </c>
    </row>
    <row r="37" spans="1:43">
      <c r="A37" s="8">
        <f t="shared" si="3"/>
        <v>19</v>
      </c>
      <c r="B37" s="184" t="s">
        <v>90</v>
      </c>
      <c r="C37" s="174" t="s">
        <v>91</v>
      </c>
      <c r="D37" s="175" t="s">
        <v>76</v>
      </c>
      <c r="E37" s="180" t="s">
        <v>31</v>
      </c>
      <c r="F37" s="181">
        <f t="shared" si="4"/>
        <v>440</v>
      </c>
      <c r="G37" s="182">
        <f t="shared" si="6"/>
        <v>220</v>
      </c>
      <c r="H37" s="183">
        <f t="shared" si="6"/>
        <v>220</v>
      </c>
      <c r="I37" s="182">
        <v>0</v>
      </c>
      <c r="J37" s="183">
        <v>0</v>
      </c>
      <c r="K37" s="183">
        <v>0</v>
      </c>
      <c r="L37" s="183">
        <v>0</v>
      </c>
      <c r="M37" s="183">
        <v>0</v>
      </c>
      <c r="N37" s="183">
        <v>0</v>
      </c>
      <c r="O37" s="183">
        <v>0</v>
      </c>
      <c r="P37" s="183">
        <v>0</v>
      </c>
      <c r="Q37" s="183">
        <v>0</v>
      </c>
      <c r="R37" s="183">
        <v>0</v>
      </c>
      <c r="S37" s="183">
        <v>0</v>
      </c>
      <c r="T37" s="183">
        <v>0</v>
      </c>
      <c r="U37" s="183">
        <v>0</v>
      </c>
      <c r="V37" s="183">
        <v>0</v>
      </c>
      <c r="W37" s="183">
        <v>0</v>
      </c>
      <c r="X37" s="183">
        <v>0</v>
      </c>
      <c r="Y37" s="183">
        <v>0</v>
      </c>
      <c r="Z37" s="183">
        <v>0</v>
      </c>
      <c r="AA37" s="183">
        <v>0</v>
      </c>
      <c r="AB37" s="183">
        <v>0</v>
      </c>
      <c r="AC37" s="183">
        <v>0</v>
      </c>
      <c r="AD37" s="183">
        <v>0</v>
      </c>
      <c r="AE37" s="183">
        <v>0</v>
      </c>
      <c r="AF37" s="183">
        <v>0</v>
      </c>
      <c r="AG37" s="183">
        <v>0</v>
      </c>
      <c r="AH37" s="183">
        <v>0</v>
      </c>
      <c r="AI37" s="183">
        <v>0</v>
      </c>
      <c r="AJ37" s="183">
        <v>0</v>
      </c>
      <c r="AK37" s="183">
        <v>0</v>
      </c>
      <c r="AL37" s="183">
        <v>0</v>
      </c>
      <c r="AM37" s="183">
        <v>0</v>
      </c>
      <c r="AN37" s="183">
        <v>0</v>
      </c>
      <c r="AO37" s="8">
        <v>440</v>
      </c>
      <c r="AQ37" s="41" t="str">
        <f t="shared" si="2"/>
        <v>1</v>
      </c>
    </row>
    <row r="38" spans="1:43">
      <c r="A38" s="8">
        <f t="shared" si="3"/>
        <v>20</v>
      </c>
      <c r="B38" s="184" t="s">
        <v>90</v>
      </c>
      <c r="C38" s="174" t="s">
        <v>91</v>
      </c>
      <c r="D38" s="175" t="s">
        <v>76</v>
      </c>
      <c r="E38" s="180" t="s">
        <v>31</v>
      </c>
      <c r="F38" s="181">
        <f t="shared" si="4"/>
        <v>440</v>
      </c>
      <c r="G38" s="182">
        <f t="shared" si="6"/>
        <v>220</v>
      </c>
      <c r="H38" s="183">
        <f t="shared" si="6"/>
        <v>220</v>
      </c>
      <c r="I38" s="182">
        <v>0</v>
      </c>
      <c r="J38" s="183">
        <v>0</v>
      </c>
      <c r="K38" s="183">
        <v>0</v>
      </c>
      <c r="L38" s="183">
        <v>0</v>
      </c>
      <c r="M38" s="183">
        <v>0</v>
      </c>
      <c r="N38" s="183">
        <v>0</v>
      </c>
      <c r="O38" s="183">
        <v>0</v>
      </c>
      <c r="P38" s="183">
        <v>0</v>
      </c>
      <c r="Q38" s="183">
        <v>0</v>
      </c>
      <c r="R38" s="183">
        <v>0</v>
      </c>
      <c r="S38" s="183">
        <v>0</v>
      </c>
      <c r="T38" s="183">
        <v>0</v>
      </c>
      <c r="U38" s="183">
        <v>0</v>
      </c>
      <c r="V38" s="183">
        <v>0</v>
      </c>
      <c r="W38" s="183">
        <v>0</v>
      </c>
      <c r="X38" s="183">
        <v>0</v>
      </c>
      <c r="Y38" s="183">
        <v>0</v>
      </c>
      <c r="Z38" s="183">
        <v>0</v>
      </c>
      <c r="AA38" s="183">
        <v>0</v>
      </c>
      <c r="AB38" s="183">
        <v>0</v>
      </c>
      <c r="AC38" s="183">
        <v>0</v>
      </c>
      <c r="AD38" s="183">
        <v>0</v>
      </c>
      <c r="AE38" s="183">
        <v>0</v>
      </c>
      <c r="AF38" s="183">
        <v>0</v>
      </c>
      <c r="AG38" s="183">
        <v>0</v>
      </c>
      <c r="AH38" s="183">
        <v>0</v>
      </c>
      <c r="AI38" s="183">
        <v>0</v>
      </c>
      <c r="AJ38" s="183">
        <v>0</v>
      </c>
      <c r="AK38" s="183">
        <v>0</v>
      </c>
      <c r="AL38" s="183">
        <v>0</v>
      </c>
      <c r="AM38" s="183">
        <v>0</v>
      </c>
      <c r="AN38" s="183">
        <v>0</v>
      </c>
      <c r="AO38" s="8">
        <v>440</v>
      </c>
      <c r="AQ38" s="41" t="str">
        <f t="shared" si="2"/>
        <v>1</v>
      </c>
    </row>
    <row r="39" spans="1:43">
      <c r="A39" s="8">
        <f t="shared" si="3"/>
        <v>21</v>
      </c>
      <c r="B39" s="184" t="s">
        <v>90</v>
      </c>
      <c r="C39" s="174" t="s">
        <v>91</v>
      </c>
      <c r="D39" s="175" t="s">
        <v>76</v>
      </c>
      <c r="E39" s="180" t="s">
        <v>31</v>
      </c>
      <c r="F39" s="181">
        <f t="shared" si="4"/>
        <v>4400</v>
      </c>
      <c r="G39" s="182">
        <f t="shared" si="6"/>
        <v>220</v>
      </c>
      <c r="H39" s="183">
        <f t="shared" si="6"/>
        <v>220</v>
      </c>
      <c r="I39" s="182">
        <v>220</v>
      </c>
      <c r="J39" s="183">
        <v>220</v>
      </c>
      <c r="K39" s="183">
        <v>220</v>
      </c>
      <c r="L39" s="183">
        <v>220</v>
      </c>
      <c r="M39" s="183">
        <v>220</v>
      </c>
      <c r="N39" s="183">
        <v>220</v>
      </c>
      <c r="O39" s="183">
        <v>0</v>
      </c>
      <c r="P39" s="183">
        <v>0</v>
      </c>
      <c r="Q39" s="183">
        <v>0</v>
      </c>
      <c r="R39" s="183">
        <v>110</v>
      </c>
      <c r="S39" s="183">
        <v>0</v>
      </c>
      <c r="T39" s="183">
        <v>220</v>
      </c>
      <c r="U39" s="183">
        <v>330</v>
      </c>
      <c r="V39" s="183">
        <v>0</v>
      </c>
      <c r="W39" s="183">
        <v>0</v>
      </c>
      <c r="X39" s="183">
        <v>0</v>
      </c>
      <c r="Y39" s="183">
        <v>220</v>
      </c>
      <c r="Z39" s="183">
        <v>0</v>
      </c>
      <c r="AA39" s="183">
        <v>0</v>
      </c>
      <c r="AB39" s="183">
        <v>220</v>
      </c>
      <c r="AC39" s="183">
        <v>220</v>
      </c>
      <c r="AD39" s="183">
        <v>0</v>
      </c>
      <c r="AE39" s="183">
        <v>220</v>
      </c>
      <c r="AF39" s="183">
        <v>220</v>
      </c>
      <c r="AG39" s="183">
        <v>220</v>
      </c>
      <c r="AH39" s="183">
        <v>0</v>
      </c>
      <c r="AI39" s="183">
        <v>220</v>
      </c>
      <c r="AJ39" s="183">
        <v>220</v>
      </c>
      <c r="AK39" s="183">
        <v>0</v>
      </c>
      <c r="AL39" s="183">
        <v>220</v>
      </c>
      <c r="AM39" s="183">
        <v>0</v>
      </c>
      <c r="AN39" s="183">
        <v>0</v>
      </c>
      <c r="AO39" s="8">
        <v>4400</v>
      </c>
      <c r="AQ39" s="41" t="str">
        <f t="shared" si="2"/>
        <v>1</v>
      </c>
    </row>
    <row r="40" spans="1:43">
      <c r="A40" s="8">
        <f t="shared" si="3"/>
        <v>22</v>
      </c>
      <c r="B40" s="184" t="s">
        <v>90</v>
      </c>
      <c r="C40" s="174" t="s">
        <v>91</v>
      </c>
      <c r="D40" s="175" t="s">
        <v>76</v>
      </c>
      <c r="E40" s="180" t="s">
        <v>31</v>
      </c>
      <c r="F40" s="181">
        <f t="shared" si="4"/>
        <v>990</v>
      </c>
      <c r="G40" s="182">
        <f t="shared" si="6"/>
        <v>220</v>
      </c>
      <c r="H40" s="183">
        <f t="shared" si="6"/>
        <v>220</v>
      </c>
      <c r="I40" s="182">
        <v>0</v>
      </c>
      <c r="J40" s="183">
        <v>0</v>
      </c>
      <c r="K40" s="183">
        <v>0</v>
      </c>
      <c r="L40" s="185">
        <v>0</v>
      </c>
      <c r="M40" s="185">
        <v>0</v>
      </c>
      <c r="N40" s="185">
        <v>220</v>
      </c>
      <c r="O40" s="183">
        <v>0</v>
      </c>
      <c r="P40" s="183">
        <v>0</v>
      </c>
      <c r="Q40" s="183">
        <v>0</v>
      </c>
      <c r="R40" s="183">
        <v>0</v>
      </c>
      <c r="S40" s="183">
        <v>0</v>
      </c>
      <c r="T40" s="183">
        <v>0</v>
      </c>
      <c r="U40" s="183">
        <v>0</v>
      </c>
      <c r="V40" s="183">
        <v>0</v>
      </c>
      <c r="W40" s="183">
        <v>0</v>
      </c>
      <c r="X40" s="183">
        <v>0</v>
      </c>
      <c r="Y40" s="183">
        <v>0</v>
      </c>
      <c r="Z40" s="183">
        <v>0</v>
      </c>
      <c r="AA40" s="183">
        <v>0</v>
      </c>
      <c r="AB40" s="183">
        <v>220</v>
      </c>
      <c r="AC40" s="183">
        <v>0</v>
      </c>
      <c r="AD40" s="183">
        <v>0</v>
      </c>
      <c r="AE40" s="183">
        <v>0</v>
      </c>
      <c r="AF40" s="183">
        <v>0</v>
      </c>
      <c r="AG40" s="183">
        <v>110</v>
      </c>
      <c r="AH40" s="183">
        <v>0</v>
      </c>
      <c r="AI40" s="183">
        <v>0</v>
      </c>
      <c r="AJ40" s="183">
        <v>0</v>
      </c>
      <c r="AK40" s="183">
        <v>0</v>
      </c>
      <c r="AL40" s="183">
        <v>0</v>
      </c>
      <c r="AM40" s="183">
        <v>0</v>
      </c>
      <c r="AN40" s="183">
        <v>0</v>
      </c>
      <c r="AO40" s="8">
        <v>990</v>
      </c>
      <c r="AQ40" s="41" t="str">
        <f t="shared" si="2"/>
        <v>1</v>
      </c>
    </row>
    <row r="41" spans="1:43">
      <c r="A41" s="8">
        <f t="shared" si="3"/>
        <v>23</v>
      </c>
      <c r="B41" s="187" t="s">
        <v>92</v>
      </c>
      <c r="C41" s="186" t="s">
        <v>93</v>
      </c>
      <c r="D41" s="175" t="s">
        <v>94</v>
      </c>
      <c r="E41" s="180" t="s">
        <v>95</v>
      </c>
      <c r="F41" s="181">
        <f t="shared" si="4"/>
        <v>220</v>
      </c>
      <c r="G41" s="182">
        <v>0</v>
      </c>
      <c r="H41" s="183">
        <v>0</v>
      </c>
      <c r="I41" s="182">
        <v>0</v>
      </c>
      <c r="J41" s="183">
        <v>0</v>
      </c>
      <c r="K41" s="183">
        <v>0</v>
      </c>
      <c r="L41" s="183">
        <v>0</v>
      </c>
      <c r="M41" s="183">
        <v>0</v>
      </c>
      <c r="N41" s="183">
        <v>0</v>
      </c>
      <c r="O41" s="183">
        <v>0</v>
      </c>
      <c r="P41" s="183">
        <v>0</v>
      </c>
      <c r="Q41" s="183">
        <v>0</v>
      </c>
      <c r="R41" s="183">
        <v>0</v>
      </c>
      <c r="S41" s="183">
        <v>0</v>
      </c>
      <c r="T41" s="183">
        <v>0</v>
      </c>
      <c r="U41" s="183">
        <v>0</v>
      </c>
      <c r="V41" s="183">
        <v>0</v>
      </c>
      <c r="W41" s="183">
        <v>0</v>
      </c>
      <c r="X41" s="183">
        <v>0</v>
      </c>
      <c r="Y41" s="183">
        <v>0</v>
      </c>
      <c r="Z41" s="183">
        <v>0</v>
      </c>
      <c r="AA41" s="183">
        <v>220</v>
      </c>
      <c r="AB41" s="183">
        <v>0</v>
      </c>
      <c r="AC41" s="183">
        <v>0</v>
      </c>
      <c r="AD41" s="183">
        <v>0</v>
      </c>
      <c r="AE41" s="183">
        <v>0</v>
      </c>
      <c r="AF41" s="183">
        <v>0</v>
      </c>
      <c r="AG41" s="183">
        <v>0</v>
      </c>
      <c r="AH41" s="183">
        <v>0</v>
      </c>
      <c r="AI41" s="183">
        <v>0</v>
      </c>
      <c r="AJ41" s="183">
        <v>0</v>
      </c>
      <c r="AK41" s="183">
        <v>0</v>
      </c>
      <c r="AL41" s="183">
        <v>0</v>
      </c>
      <c r="AM41" s="183">
        <v>0</v>
      </c>
      <c r="AN41" s="183">
        <v>0</v>
      </c>
      <c r="AO41" s="8">
        <v>0</v>
      </c>
      <c r="AQ41" s="41" t="str">
        <f t="shared" si="2"/>
        <v>1</v>
      </c>
    </row>
    <row r="42" spans="1:43">
      <c r="A42" s="8">
        <f t="shared" si="3"/>
        <v>24</v>
      </c>
      <c r="B42" s="187" t="s">
        <v>96</v>
      </c>
      <c r="C42" s="186" t="s">
        <v>93</v>
      </c>
      <c r="D42" s="175" t="s">
        <v>94</v>
      </c>
      <c r="E42" s="180" t="s">
        <v>95</v>
      </c>
      <c r="F42" s="181">
        <f t="shared" si="4"/>
        <v>220</v>
      </c>
      <c r="G42" s="182">
        <v>0</v>
      </c>
      <c r="H42" s="183">
        <v>0</v>
      </c>
      <c r="I42" s="182">
        <v>0</v>
      </c>
      <c r="J42" s="183">
        <v>0</v>
      </c>
      <c r="K42" s="183">
        <v>0</v>
      </c>
      <c r="L42" s="183">
        <v>0</v>
      </c>
      <c r="M42" s="183">
        <v>0</v>
      </c>
      <c r="N42" s="183">
        <v>0</v>
      </c>
      <c r="O42" s="183">
        <v>0</v>
      </c>
      <c r="P42" s="183">
        <v>0</v>
      </c>
      <c r="Q42" s="183">
        <v>0</v>
      </c>
      <c r="R42" s="183">
        <v>0</v>
      </c>
      <c r="S42" s="183">
        <v>0</v>
      </c>
      <c r="T42" s="183">
        <v>0</v>
      </c>
      <c r="U42" s="183">
        <v>0</v>
      </c>
      <c r="V42" s="183">
        <v>0</v>
      </c>
      <c r="W42" s="183">
        <v>0</v>
      </c>
      <c r="X42" s="183">
        <v>0</v>
      </c>
      <c r="Y42" s="183">
        <v>0</v>
      </c>
      <c r="Z42" s="183">
        <v>0</v>
      </c>
      <c r="AA42" s="183">
        <v>220</v>
      </c>
      <c r="AB42" s="183">
        <v>0</v>
      </c>
      <c r="AC42" s="183">
        <v>0</v>
      </c>
      <c r="AD42" s="183">
        <v>0</v>
      </c>
      <c r="AE42" s="183">
        <v>0</v>
      </c>
      <c r="AF42" s="183">
        <v>0</v>
      </c>
      <c r="AG42" s="183">
        <v>0</v>
      </c>
      <c r="AH42" s="183">
        <v>0</v>
      </c>
      <c r="AI42" s="183">
        <v>0</v>
      </c>
      <c r="AJ42" s="183">
        <v>0</v>
      </c>
      <c r="AK42" s="183">
        <v>0</v>
      </c>
      <c r="AL42" s="183">
        <v>0</v>
      </c>
      <c r="AM42" s="183">
        <v>0</v>
      </c>
      <c r="AN42" s="183">
        <v>0</v>
      </c>
      <c r="AO42" s="8">
        <v>0</v>
      </c>
      <c r="AQ42" s="41" t="str">
        <f t="shared" si="2"/>
        <v>1</v>
      </c>
    </row>
    <row r="43" spans="1:43">
      <c r="A43" s="8">
        <f t="shared" si="3"/>
        <v>25</v>
      </c>
      <c r="B43" s="189" t="s">
        <v>97</v>
      </c>
      <c r="C43" s="190">
        <v>0</v>
      </c>
      <c r="D43" s="175" t="s">
        <v>76</v>
      </c>
      <c r="E43" s="180" t="s">
        <v>31</v>
      </c>
      <c r="F43" s="181">
        <f t="shared" si="4"/>
        <v>0</v>
      </c>
      <c r="G43" s="182">
        <v>0</v>
      </c>
      <c r="H43" s="183">
        <v>0</v>
      </c>
      <c r="I43" s="182">
        <v>0</v>
      </c>
      <c r="J43" s="183">
        <v>0</v>
      </c>
      <c r="K43" s="183">
        <v>0</v>
      </c>
      <c r="L43" s="183">
        <v>0</v>
      </c>
      <c r="M43" s="183">
        <v>0</v>
      </c>
      <c r="N43" s="183">
        <v>0</v>
      </c>
      <c r="O43" s="183">
        <v>0</v>
      </c>
      <c r="P43" s="183">
        <v>0</v>
      </c>
      <c r="Q43" s="183">
        <v>0</v>
      </c>
      <c r="R43" s="183">
        <v>0</v>
      </c>
      <c r="S43" s="183">
        <v>0</v>
      </c>
      <c r="T43" s="183">
        <v>0</v>
      </c>
      <c r="U43" s="183">
        <v>0</v>
      </c>
      <c r="V43" s="183">
        <v>0</v>
      </c>
      <c r="W43" s="183">
        <v>0</v>
      </c>
      <c r="X43" s="183">
        <v>0</v>
      </c>
      <c r="Y43" s="183">
        <v>0</v>
      </c>
      <c r="Z43" s="183">
        <v>0</v>
      </c>
      <c r="AA43" s="183">
        <v>0</v>
      </c>
      <c r="AB43" s="183">
        <v>0</v>
      </c>
      <c r="AC43" s="183">
        <v>0</v>
      </c>
      <c r="AD43" s="183">
        <v>0</v>
      </c>
      <c r="AE43" s="183">
        <v>0</v>
      </c>
      <c r="AF43" s="183">
        <v>0</v>
      </c>
      <c r="AG43" s="183">
        <v>0</v>
      </c>
      <c r="AH43" s="183">
        <v>0</v>
      </c>
      <c r="AI43" s="183">
        <v>0</v>
      </c>
      <c r="AJ43" s="183">
        <v>0</v>
      </c>
      <c r="AK43" s="183">
        <v>0</v>
      </c>
      <c r="AL43" s="183">
        <v>0</v>
      </c>
      <c r="AM43" s="183">
        <v>0</v>
      </c>
      <c r="AN43" s="183">
        <v>0</v>
      </c>
      <c r="AO43" s="8">
        <v>0</v>
      </c>
      <c r="AQ43" s="41" t="str">
        <f t="shared" si="2"/>
        <v>0</v>
      </c>
    </row>
    <row r="44" spans="1:43">
      <c r="A44" s="8">
        <f t="shared" si="3"/>
        <v>26</v>
      </c>
      <c r="B44" s="189" t="s">
        <v>98</v>
      </c>
      <c r="C44" s="190">
        <v>0</v>
      </c>
      <c r="D44" s="175" t="s">
        <v>76</v>
      </c>
      <c r="E44" s="180" t="s">
        <v>31</v>
      </c>
      <c r="F44" s="181">
        <f t="shared" si="4"/>
        <v>0</v>
      </c>
      <c r="G44" s="182">
        <v>0</v>
      </c>
      <c r="H44" s="183">
        <v>0</v>
      </c>
      <c r="I44" s="182">
        <v>0</v>
      </c>
      <c r="J44" s="183">
        <v>0</v>
      </c>
      <c r="K44" s="183">
        <v>0</v>
      </c>
      <c r="L44" s="183">
        <v>0</v>
      </c>
      <c r="M44" s="183">
        <v>0</v>
      </c>
      <c r="N44" s="183">
        <v>0</v>
      </c>
      <c r="O44" s="183">
        <v>0</v>
      </c>
      <c r="P44" s="183">
        <v>0</v>
      </c>
      <c r="Q44" s="183">
        <v>0</v>
      </c>
      <c r="R44" s="183">
        <v>0</v>
      </c>
      <c r="S44" s="183">
        <v>0</v>
      </c>
      <c r="T44" s="183">
        <v>0</v>
      </c>
      <c r="U44" s="183">
        <v>0</v>
      </c>
      <c r="V44" s="183">
        <v>0</v>
      </c>
      <c r="W44" s="183">
        <v>0</v>
      </c>
      <c r="X44" s="183">
        <v>0</v>
      </c>
      <c r="Y44" s="183">
        <v>0</v>
      </c>
      <c r="Z44" s="183">
        <v>0</v>
      </c>
      <c r="AA44" s="183">
        <v>0</v>
      </c>
      <c r="AB44" s="183">
        <v>0</v>
      </c>
      <c r="AC44" s="183">
        <v>0</v>
      </c>
      <c r="AD44" s="183">
        <v>0</v>
      </c>
      <c r="AE44" s="183">
        <v>0</v>
      </c>
      <c r="AF44" s="183">
        <v>0</v>
      </c>
      <c r="AG44" s="183">
        <v>0</v>
      </c>
      <c r="AH44" s="183">
        <v>0</v>
      </c>
      <c r="AI44" s="183">
        <v>0</v>
      </c>
      <c r="AJ44" s="183">
        <v>0</v>
      </c>
      <c r="AK44" s="183">
        <v>0</v>
      </c>
      <c r="AL44" s="183">
        <v>0</v>
      </c>
      <c r="AM44" s="183">
        <v>0</v>
      </c>
      <c r="AN44" s="183">
        <v>0</v>
      </c>
      <c r="AQ44" s="41" t="str">
        <f t="shared" si="2"/>
        <v>0</v>
      </c>
    </row>
    <row r="45" spans="1:43" ht="13.5" thickBot="1">
      <c r="A45" s="8">
        <f t="shared" si="3"/>
        <v>27</v>
      </c>
      <c r="B45" s="189" t="s">
        <v>99</v>
      </c>
      <c r="C45" s="190">
        <v>0</v>
      </c>
      <c r="D45" s="175" t="s">
        <v>76</v>
      </c>
      <c r="E45" s="180" t="s">
        <v>31</v>
      </c>
      <c r="F45" s="181">
        <f t="shared" si="4"/>
        <v>0</v>
      </c>
      <c r="G45" s="182">
        <v>0</v>
      </c>
      <c r="H45" s="183">
        <v>0</v>
      </c>
      <c r="I45" s="182">
        <v>0</v>
      </c>
      <c r="J45" s="183">
        <v>0</v>
      </c>
      <c r="K45" s="183">
        <v>0</v>
      </c>
      <c r="L45" s="183">
        <v>0</v>
      </c>
      <c r="M45" s="183">
        <v>0</v>
      </c>
      <c r="N45" s="183">
        <v>0</v>
      </c>
      <c r="O45" s="183">
        <v>0</v>
      </c>
      <c r="P45" s="183">
        <v>0</v>
      </c>
      <c r="Q45" s="183">
        <v>0</v>
      </c>
      <c r="R45" s="183">
        <v>0</v>
      </c>
      <c r="S45" s="183">
        <v>0</v>
      </c>
      <c r="T45" s="183">
        <v>0</v>
      </c>
      <c r="U45" s="183">
        <v>0</v>
      </c>
      <c r="V45" s="183">
        <v>0</v>
      </c>
      <c r="W45" s="183">
        <v>0</v>
      </c>
      <c r="X45" s="183">
        <v>0</v>
      </c>
      <c r="Y45" s="183">
        <v>0</v>
      </c>
      <c r="Z45" s="183">
        <v>0</v>
      </c>
      <c r="AA45" s="183">
        <v>0</v>
      </c>
      <c r="AB45" s="183">
        <v>0</v>
      </c>
      <c r="AC45" s="183">
        <v>0</v>
      </c>
      <c r="AD45" s="183">
        <v>0</v>
      </c>
      <c r="AE45" s="183">
        <v>0</v>
      </c>
      <c r="AF45" s="183">
        <v>0</v>
      </c>
      <c r="AG45" s="183">
        <v>0</v>
      </c>
      <c r="AH45" s="183">
        <v>0</v>
      </c>
      <c r="AI45" s="183">
        <v>0</v>
      </c>
      <c r="AJ45" s="183">
        <v>0</v>
      </c>
      <c r="AK45" s="183">
        <v>0</v>
      </c>
      <c r="AL45" s="183">
        <v>0</v>
      </c>
      <c r="AM45" s="183">
        <v>0</v>
      </c>
      <c r="AN45" s="183">
        <v>0</v>
      </c>
      <c r="AQ45" s="41" t="str">
        <f t="shared" si="2"/>
        <v>0</v>
      </c>
    </row>
    <row r="46" spans="1:43" s="191" customFormat="1" ht="13.5" thickTop="1">
      <c r="B46" s="192" t="s">
        <v>100</v>
      </c>
      <c r="C46" s="193"/>
      <c r="D46" s="194"/>
      <c r="E46" s="195"/>
      <c r="F46" s="196">
        <f t="shared" ref="F46:AN46" si="7">SUM(F19:F45)</f>
        <v>28930</v>
      </c>
      <c r="G46" s="197">
        <f t="shared" si="7"/>
        <v>4840</v>
      </c>
      <c r="H46" s="198">
        <f t="shared" si="7"/>
        <v>4840</v>
      </c>
      <c r="I46" s="198">
        <f t="shared" si="7"/>
        <v>660</v>
      </c>
      <c r="J46" s="198">
        <f t="shared" si="7"/>
        <v>880</v>
      </c>
      <c r="K46" s="198">
        <f t="shared" si="7"/>
        <v>1100</v>
      </c>
      <c r="L46" s="198">
        <f t="shared" si="7"/>
        <v>880</v>
      </c>
      <c r="M46" s="198">
        <f t="shared" si="7"/>
        <v>1100</v>
      </c>
      <c r="N46" s="198">
        <f t="shared" si="7"/>
        <v>1760</v>
      </c>
      <c r="O46" s="198">
        <f t="shared" si="7"/>
        <v>220</v>
      </c>
      <c r="P46" s="198">
        <f t="shared" si="7"/>
        <v>220</v>
      </c>
      <c r="Q46" s="198">
        <f t="shared" si="7"/>
        <v>440</v>
      </c>
      <c r="R46" s="198">
        <f t="shared" si="7"/>
        <v>110</v>
      </c>
      <c r="S46" s="198">
        <f t="shared" si="7"/>
        <v>440</v>
      </c>
      <c r="T46" s="198">
        <f t="shared" si="7"/>
        <v>220</v>
      </c>
      <c r="U46" s="198">
        <f t="shared" si="7"/>
        <v>330</v>
      </c>
      <c r="V46" s="198">
        <f t="shared" si="7"/>
        <v>440</v>
      </c>
      <c r="W46" s="198">
        <f t="shared" si="7"/>
        <v>1100</v>
      </c>
      <c r="X46" s="198">
        <f t="shared" si="7"/>
        <v>1540</v>
      </c>
      <c r="Y46" s="198">
        <f t="shared" si="7"/>
        <v>220</v>
      </c>
      <c r="Z46" s="198">
        <f t="shared" si="7"/>
        <v>220</v>
      </c>
      <c r="AA46" s="198">
        <f t="shared" si="7"/>
        <v>660</v>
      </c>
      <c r="AB46" s="198">
        <f t="shared" si="7"/>
        <v>440</v>
      </c>
      <c r="AC46" s="198">
        <f t="shared" si="7"/>
        <v>220</v>
      </c>
      <c r="AD46" s="198">
        <f t="shared" si="7"/>
        <v>1540</v>
      </c>
      <c r="AE46" s="198">
        <f t="shared" si="7"/>
        <v>1980</v>
      </c>
      <c r="AF46" s="198">
        <f t="shared" si="7"/>
        <v>220</v>
      </c>
      <c r="AG46" s="198">
        <f t="shared" si="7"/>
        <v>330</v>
      </c>
      <c r="AH46" s="198">
        <f t="shared" si="7"/>
        <v>440</v>
      </c>
      <c r="AI46" s="198">
        <f t="shared" si="7"/>
        <v>220</v>
      </c>
      <c r="AJ46" s="198">
        <f t="shared" si="7"/>
        <v>220</v>
      </c>
      <c r="AK46" s="198">
        <f t="shared" si="7"/>
        <v>440</v>
      </c>
      <c r="AL46" s="198">
        <f t="shared" si="7"/>
        <v>220</v>
      </c>
      <c r="AM46" s="198">
        <f t="shared" si="7"/>
        <v>220</v>
      </c>
      <c r="AN46" s="198">
        <f t="shared" si="7"/>
        <v>220</v>
      </c>
      <c r="AQ46" s="41" t="str">
        <f t="shared" si="2"/>
        <v>1</v>
      </c>
    </row>
    <row r="47" spans="1:43">
      <c r="B47" s="199"/>
      <c r="C47" s="200"/>
      <c r="D47" s="200"/>
      <c r="E47" s="201"/>
      <c r="F47" s="202"/>
      <c r="G47" s="26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/>
      <c r="AF47" s="203"/>
      <c r="AG47" s="203"/>
      <c r="AH47" s="203"/>
      <c r="AI47" s="203"/>
      <c r="AJ47" s="203"/>
      <c r="AK47" s="203"/>
      <c r="AL47" s="203"/>
      <c r="AM47" s="203"/>
      <c r="AN47" s="203"/>
      <c r="AQ47" s="41" t="str">
        <f t="shared" si="2"/>
        <v>1</v>
      </c>
    </row>
    <row r="48" spans="1:43">
      <c r="B48" s="204" t="s">
        <v>101</v>
      </c>
      <c r="C48" s="205"/>
      <c r="D48" s="206"/>
      <c r="E48" s="207"/>
      <c r="F48" s="170"/>
      <c r="G48" s="208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Q48" s="41" t="str">
        <f t="shared" si="2"/>
        <v>1</v>
      </c>
    </row>
    <row r="49" spans="1:43">
      <c r="A49" s="8">
        <f>1+A45</f>
        <v>28</v>
      </c>
      <c r="B49" s="210" t="s">
        <v>102</v>
      </c>
      <c r="C49" s="211">
        <v>1.9E-2</v>
      </c>
      <c r="D49" s="212"/>
      <c r="E49" s="213"/>
      <c r="F49" s="214">
        <f t="shared" ref="F49:F63" si="8">SUBTOTAL(9,G49:AN49)</f>
        <v>0</v>
      </c>
      <c r="G49" s="215">
        <v>0</v>
      </c>
      <c r="H49" s="215">
        <v>0</v>
      </c>
      <c r="I49" s="216">
        <v>0</v>
      </c>
      <c r="J49" s="216">
        <v>0</v>
      </c>
      <c r="K49" s="216">
        <v>0</v>
      </c>
      <c r="L49" s="216">
        <v>0</v>
      </c>
      <c r="M49" s="216">
        <v>0</v>
      </c>
      <c r="N49" s="216">
        <v>0</v>
      </c>
      <c r="O49" s="216">
        <v>0</v>
      </c>
      <c r="P49" s="216">
        <v>0</v>
      </c>
      <c r="Q49" s="216">
        <v>0</v>
      </c>
      <c r="R49" s="216">
        <v>0</v>
      </c>
      <c r="S49" s="216">
        <v>0</v>
      </c>
      <c r="T49" s="216">
        <v>0</v>
      </c>
      <c r="U49" s="216">
        <v>0</v>
      </c>
      <c r="V49" s="216">
        <v>0</v>
      </c>
      <c r="W49" s="216">
        <v>0</v>
      </c>
      <c r="X49" s="216">
        <v>0</v>
      </c>
      <c r="Y49" s="216">
        <v>0</v>
      </c>
      <c r="Z49" s="216">
        <v>0</v>
      </c>
      <c r="AA49" s="216">
        <v>0</v>
      </c>
      <c r="AB49" s="216">
        <v>0</v>
      </c>
      <c r="AC49" s="216">
        <v>0</v>
      </c>
      <c r="AD49" s="216">
        <v>0</v>
      </c>
      <c r="AE49" s="216">
        <v>0</v>
      </c>
      <c r="AF49" s="216">
        <v>0</v>
      </c>
      <c r="AG49" s="216">
        <v>0</v>
      </c>
      <c r="AH49" s="216">
        <v>0</v>
      </c>
      <c r="AI49" s="216">
        <v>0</v>
      </c>
      <c r="AJ49" s="216">
        <v>0</v>
      </c>
      <c r="AK49" s="216">
        <v>0</v>
      </c>
      <c r="AL49" s="216">
        <v>0</v>
      </c>
      <c r="AM49" s="216">
        <v>0</v>
      </c>
      <c r="AN49" s="216">
        <v>0</v>
      </c>
      <c r="AQ49" s="41" t="str">
        <f t="shared" si="2"/>
        <v>0</v>
      </c>
    </row>
    <row r="50" spans="1:43">
      <c r="A50" s="8">
        <f>A49+1</f>
        <v>29</v>
      </c>
      <c r="B50" s="217" t="s">
        <v>103</v>
      </c>
      <c r="C50" s="218">
        <v>100</v>
      </c>
      <c r="D50" s="219"/>
      <c r="E50" s="213"/>
      <c r="F50" s="214">
        <f t="shared" si="8"/>
        <v>12950</v>
      </c>
      <c r="G50" s="220">
        <f t="shared" ref="G50:V51" si="9">(SUMIF($E$18:$E$46,"Govt",G$18:G$46)/$C$6)*$C50</f>
        <v>2200</v>
      </c>
      <c r="H50" s="220">
        <f t="shared" si="9"/>
        <v>2200</v>
      </c>
      <c r="I50" s="220">
        <f t="shared" si="9"/>
        <v>300</v>
      </c>
      <c r="J50" s="220">
        <f t="shared" si="9"/>
        <v>400</v>
      </c>
      <c r="K50" s="220">
        <f t="shared" si="9"/>
        <v>500</v>
      </c>
      <c r="L50" s="220">
        <f t="shared" si="9"/>
        <v>400</v>
      </c>
      <c r="M50" s="220">
        <f t="shared" si="9"/>
        <v>500</v>
      </c>
      <c r="N50" s="220">
        <f t="shared" si="9"/>
        <v>800</v>
      </c>
      <c r="O50" s="220">
        <f t="shared" si="9"/>
        <v>100</v>
      </c>
      <c r="P50" s="220">
        <f t="shared" si="9"/>
        <v>100</v>
      </c>
      <c r="Q50" s="220">
        <f t="shared" si="9"/>
        <v>200</v>
      </c>
      <c r="R50" s="220">
        <f t="shared" si="9"/>
        <v>50</v>
      </c>
      <c r="S50" s="220">
        <f t="shared" si="9"/>
        <v>200</v>
      </c>
      <c r="T50" s="220">
        <f t="shared" si="9"/>
        <v>100</v>
      </c>
      <c r="U50" s="220">
        <f t="shared" si="9"/>
        <v>150</v>
      </c>
      <c r="V50" s="220">
        <f t="shared" si="9"/>
        <v>200</v>
      </c>
      <c r="W50" s="220">
        <f t="shared" ref="W50:AL51" si="10">(SUMIF($E$18:$E$46,"Govt",W$18:W$46)/$C$6)*$C50</f>
        <v>500</v>
      </c>
      <c r="X50" s="220">
        <f t="shared" si="10"/>
        <v>700</v>
      </c>
      <c r="Y50" s="220">
        <f t="shared" si="10"/>
        <v>100</v>
      </c>
      <c r="Z50" s="220">
        <f t="shared" si="10"/>
        <v>100</v>
      </c>
      <c r="AA50" s="220">
        <f t="shared" si="10"/>
        <v>100</v>
      </c>
      <c r="AB50" s="220">
        <f t="shared" si="10"/>
        <v>200</v>
      </c>
      <c r="AC50" s="220">
        <f t="shared" si="10"/>
        <v>100</v>
      </c>
      <c r="AD50" s="220">
        <f t="shared" si="10"/>
        <v>700</v>
      </c>
      <c r="AE50" s="220">
        <f t="shared" si="10"/>
        <v>900</v>
      </c>
      <c r="AF50" s="220">
        <f t="shared" si="10"/>
        <v>100</v>
      </c>
      <c r="AG50" s="220">
        <f t="shared" si="10"/>
        <v>150</v>
      </c>
      <c r="AH50" s="220">
        <f t="shared" si="10"/>
        <v>200</v>
      </c>
      <c r="AI50" s="220">
        <f t="shared" si="10"/>
        <v>100</v>
      </c>
      <c r="AJ50" s="220">
        <f t="shared" si="10"/>
        <v>100</v>
      </c>
      <c r="AK50" s="220">
        <f t="shared" si="10"/>
        <v>200</v>
      </c>
      <c r="AL50" s="220">
        <f t="shared" si="10"/>
        <v>100</v>
      </c>
      <c r="AM50" s="220">
        <f t="shared" ref="AM50:AN51" si="11">(SUMIF($E$18:$E$46,"Govt",AM$18:AM$46)/$C$6)*$C50</f>
        <v>100</v>
      </c>
      <c r="AN50" s="220">
        <f t="shared" si="11"/>
        <v>100</v>
      </c>
      <c r="AQ50" s="41" t="str">
        <f t="shared" si="2"/>
        <v>1</v>
      </c>
    </row>
    <row r="51" spans="1:43">
      <c r="A51" s="8">
        <f t="shared" ref="A51:A62" si="12">A50+1</f>
        <v>30</v>
      </c>
      <c r="B51" s="217" t="s">
        <v>104</v>
      </c>
      <c r="C51" s="218">
        <v>1000</v>
      </c>
      <c r="D51" s="219"/>
      <c r="E51" s="213"/>
      <c r="F51" s="214">
        <f t="shared" si="8"/>
        <v>129500</v>
      </c>
      <c r="G51" s="221">
        <f t="shared" si="9"/>
        <v>22000</v>
      </c>
      <c r="H51" s="221">
        <f t="shared" si="9"/>
        <v>22000</v>
      </c>
      <c r="I51" s="220">
        <f t="shared" si="9"/>
        <v>3000</v>
      </c>
      <c r="J51" s="220">
        <f t="shared" si="9"/>
        <v>4000</v>
      </c>
      <c r="K51" s="220">
        <f t="shared" si="9"/>
        <v>5000</v>
      </c>
      <c r="L51" s="220">
        <f t="shared" si="9"/>
        <v>4000</v>
      </c>
      <c r="M51" s="220">
        <f t="shared" si="9"/>
        <v>5000</v>
      </c>
      <c r="N51" s="220">
        <f t="shared" si="9"/>
        <v>8000</v>
      </c>
      <c r="O51" s="220">
        <f t="shared" si="9"/>
        <v>1000</v>
      </c>
      <c r="P51" s="220">
        <f t="shared" si="9"/>
        <v>1000</v>
      </c>
      <c r="Q51" s="220">
        <f t="shared" si="9"/>
        <v>2000</v>
      </c>
      <c r="R51" s="220">
        <f t="shared" si="9"/>
        <v>500</v>
      </c>
      <c r="S51" s="220">
        <f t="shared" si="9"/>
        <v>2000</v>
      </c>
      <c r="T51" s="220">
        <f t="shared" si="9"/>
        <v>1000</v>
      </c>
      <c r="U51" s="220">
        <f t="shared" si="9"/>
        <v>1500</v>
      </c>
      <c r="V51" s="220">
        <f t="shared" si="9"/>
        <v>2000</v>
      </c>
      <c r="W51" s="220">
        <f t="shared" si="10"/>
        <v>5000</v>
      </c>
      <c r="X51" s="220">
        <f t="shared" si="10"/>
        <v>7000</v>
      </c>
      <c r="Y51" s="220">
        <f t="shared" si="10"/>
        <v>1000</v>
      </c>
      <c r="Z51" s="220">
        <f t="shared" si="10"/>
        <v>1000</v>
      </c>
      <c r="AA51" s="220">
        <f t="shared" si="10"/>
        <v>1000</v>
      </c>
      <c r="AB51" s="220">
        <f t="shared" si="10"/>
        <v>2000</v>
      </c>
      <c r="AC51" s="220">
        <f t="shared" si="10"/>
        <v>1000</v>
      </c>
      <c r="AD51" s="220">
        <f t="shared" si="10"/>
        <v>7000</v>
      </c>
      <c r="AE51" s="220">
        <f t="shared" si="10"/>
        <v>9000</v>
      </c>
      <c r="AF51" s="220">
        <f t="shared" si="10"/>
        <v>1000</v>
      </c>
      <c r="AG51" s="220">
        <f t="shared" si="10"/>
        <v>1500</v>
      </c>
      <c r="AH51" s="220">
        <f t="shared" si="10"/>
        <v>2000</v>
      </c>
      <c r="AI51" s="220">
        <f t="shared" si="10"/>
        <v>1000</v>
      </c>
      <c r="AJ51" s="220">
        <f t="shared" si="10"/>
        <v>1000</v>
      </c>
      <c r="AK51" s="220">
        <f t="shared" si="10"/>
        <v>2000</v>
      </c>
      <c r="AL51" s="220">
        <f t="shared" si="10"/>
        <v>1000</v>
      </c>
      <c r="AM51" s="220">
        <f t="shared" si="11"/>
        <v>1000</v>
      </c>
      <c r="AN51" s="220">
        <f t="shared" si="11"/>
        <v>1000</v>
      </c>
      <c r="AQ51" s="41" t="str">
        <f t="shared" si="2"/>
        <v>1</v>
      </c>
    </row>
    <row r="52" spans="1:43">
      <c r="A52" s="8">
        <f t="shared" si="12"/>
        <v>31</v>
      </c>
      <c r="B52" s="217" t="s">
        <v>105</v>
      </c>
      <c r="C52" s="218">
        <v>0</v>
      </c>
      <c r="D52" s="219"/>
      <c r="E52" s="213"/>
      <c r="F52" s="214">
        <f t="shared" si="8"/>
        <v>0</v>
      </c>
      <c r="G52" s="221">
        <f>COUNTIF(G$19:G$45,"&gt;0")*$C52</f>
        <v>0</v>
      </c>
      <c r="H52" s="221">
        <f>(COUNTIF(H$19:H$45,"&gt;0")-COUNTIF(G$19:G$45,"&gt;0"))*$C52</f>
        <v>0</v>
      </c>
      <c r="I52" s="221">
        <v>0</v>
      </c>
      <c r="J52" s="220">
        <v>0</v>
      </c>
      <c r="K52" s="220">
        <v>0</v>
      </c>
      <c r="L52" s="220">
        <v>0</v>
      </c>
      <c r="M52" s="220">
        <v>0</v>
      </c>
      <c r="N52" s="220">
        <v>0</v>
      </c>
      <c r="O52" s="220">
        <v>0</v>
      </c>
      <c r="P52" s="220">
        <v>0</v>
      </c>
      <c r="Q52" s="220">
        <v>0</v>
      </c>
      <c r="R52" s="220">
        <v>0</v>
      </c>
      <c r="S52" s="220">
        <v>0</v>
      </c>
      <c r="T52" s="220">
        <v>0</v>
      </c>
      <c r="U52" s="220">
        <v>0</v>
      </c>
      <c r="V52" s="220">
        <v>0</v>
      </c>
      <c r="W52" s="220">
        <v>0</v>
      </c>
      <c r="X52" s="220">
        <v>0</v>
      </c>
      <c r="Y52" s="220">
        <v>0</v>
      </c>
      <c r="Z52" s="220">
        <v>0</v>
      </c>
      <c r="AA52" s="220">
        <v>0</v>
      </c>
      <c r="AB52" s="220">
        <v>0</v>
      </c>
      <c r="AC52" s="220">
        <v>0</v>
      </c>
      <c r="AD52" s="220">
        <v>0</v>
      </c>
      <c r="AE52" s="220">
        <v>0</v>
      </c>
      <c r="AF52" s="220">
        <v>0</v>
      </c>
      <c r="AG52" s="220">
        <v>0</v>
      </c>
      <c r="AH52" s="220">
        <v>0</v>
      </c>
      <c r="AI52" s="220">
        <v>0</v>
      </c>
      <c r="AJ52" s="220">
        <v>0</v>
      </c>
      <c r="AK52" s="220">
        <v>0</v>
      </c>
      <c r="AL52" s="220">
        <v>0</v>
      </c>
      <c r="AM52" s="220">
        <v>0</v>
      </c>
      <c r="AN52" s="220">
        <v>0</v>
      </c>
      <c r="AQ52" s="41" t="str">
        <f>IF((OR((F52=""),(F52&gt;0))),"1","0")</f>
        <v>0</v>
      </c>
    </row>
    <row r="53" spans="1:43">
      <c r="A53" s="8">
        <f t="shared" si="12"/>
        <v>32</v>
      </c>
      <c r="B53" s="217" t="s">
        <v>106</v>
      </c>
      <c r="C53" s="218">
        <f>175*22</f>
        <v>3850</v>
      </c>
      <c r="D53" s="219"/>
      <c r="E53" s="213"/>
      <c r="F53" s="214">
        <f t="shared" si="8"/>
        <v>84700</v>
      </c>
      <c r="G53" s="221">
        <f>COUNTIF(G$19:G$45,"&gt;0")*$C53</f>
        <v>84700</v>
      </c>
      <c r="H53" s="221">
        <f>(COUNTIF(H$19:H$45,"&gt;0")-COUNTIF(G$19:G$45,"&gt;0"))*$C53</f>
        <v>0</v>
      </c>
      <c r="I53" s="220">
        <v>0</v>
      </c>
      <c r="J53" s="220">
        <v>0</v>
      </c>
      <c r="K53" s="220">
        <v>0</v>
      </c>
      <c r="L53" s="220">
        <v>0</v>
      </c>
      <c r="M53" s="220">
        <v>0</v>
      </c>
      <c r="N53" s="220">
        <v>0</v>
      </c>
      <c r="O53" s="220">
        <v>0</v>
      </c>
      <c r="P53" s="220">
        <v>0</v>
      </c>
      <c r="Q53" s="220">
        <v>0</v>
      </c>
      <c r="R53" s="220">
        <v>0</v>
      </c>
      <c r="S53" s="220">
        <v>0</v>
      </c>
      <c r="T53" s="220">
        <v>0</v>
      </c>
      <c r="U53" s="220">
        <v>0</v>
      </c>
      <c r="V53" s="220">
        <v>0</v>
      </c>
      <c r="W53" s="220">
        <v>0</v>
      </c>
      <c r="X53" s="220">
        <v>0</v>
      </c>
      <c r="Y53" s="220">
        <v>0</v>
      </c>
      <c r="Z53" s="220">
        <v>0</v>
      </c>
      <c r="AA53" s="220">
        <v>0</v>
      </c>
      <c r="AB53" s="220">
        <v>0</v>
      </c>
      <c r="AC53" s="220">
        <v>0</v>
      </c>
      <c r="AD53" s="220">
        <v>0</v>
      </c>
      <c r="AE53" s="220">
        <v>0</v>
      </c>
      <c r="AF53" s="220">
        <v>0</v>
      </c>
      <c r="AG53" s="220">
        <v>0</v>
      </c>
      <c r="AH53" s="220">
        <v>0</v>
      </c>
      <c r="AI53" s="220">
        <v>0</v>
      </c>
      <c r="AJ53" s="220">
        <v>0</v>
      </c>
      <c r="AK53" s="220">
        <v>0</v>
      </c>
      <c r="AL53" s="220">
        <v>0</v>
      </c>
      <c r="AM53" s="220">
        <v>0</v>
      </c>
      <c r="AN53" s="220">
        <v>0</v>
      </c>
      <c r="AQ53" s="41" t="str">
        <f>IF((OR((F53=""),(F53&gt;0))),"1","0")</f>
        <v>1</v>
      </c>
    </row>
    <row r="54" spans="1:43">
      <c r="A54" s="8">
        <f t="shared" si="12"/>
        <v>33</v>
      </c>
      <c r="B54" s="217"/>
      <c r="C54" s="222"/>
      <c r="D54" s="219"/>
      <c r="E54" s="213"/>
      <c r="F54" s="214">
        <f t="shared" si="8"/>
        <v>0</v>
      </c>
      <c r="G54" s="221">
        <v>0</v>
      </c>
      <c r="H54" s="220">
        <v>0</v>
      </c>
      <c r="I54" s="220">
        <v>0</v>
      </c>
      <c r="J54" s="220">
        <v>0</v>
      </c>
      <c r="K54" s="220">
        <v>0</v>
      </c>
      <c r="L54" s="220">
        <v>0</v>
      </c>
      <c r="M54" s="220">
        <v>0</v>
      </c>
      <c r="N54" s="220">
        <v>0</v>
      </c>
      <c r="O54" s="220">
        <v>0</v>
      </c>
      <c r="P54" s="220">
        <v>0</v>
      </c>
      <c r="Q54" s="220">
        <v>0</v>
      </c>
      <c r="R54" s="220">
        <v>0</v>
      </c>
      <c r="S54" s="220">
        <v>0</v>
      </c>
      <c r="T54" s="220">
        <v>0</v>
      </c>
      <c r="U54" s="220">
        <v>0</v>
      </c>
      <c r="V54" s="220">
        <v>0</v>
      </c>
      <c r="W54" s="220">
        <v>0</v>
      </c>
      <c r="X54" s="220">
        <v>0</v>
      </c>
      <c r="Y54" s="220">
        <v>0</v>
      </c>
      <c r="Z54" s="220">
        <v>0</v>
      </c>
      <c r="AA54" s="220">
        <v>0</v>
      </c>
      <c r="AB54" s="220">
        <v>0</v>
      </c>
      <c r="AC54" s="220">
        <v>0</v>
      </c>
      <c r="AD54" s="220">
        <v>0</v>
      </c>
      <c r="AE54" s="220">
        <v>0</v>
      </c>
      <c r="AF54" s="220">
        <v>0</v>
      </c>
      <c r="AG54" s="220">
        <v>0</v>
      </c>
      <c r="AH54" s="220">
        <v>0</v>
      </c>
      <c r="AI54" s="220">
        <v>0</v>
      </c>
      <c r="AJ54" s="220">
        <v>0</v>
      </c>
      <c r="AK54" s="220">
        <v>0</v>
      </c>
      <c r="AL54" s="220">
        <v>0</v>
      </c>
      <c r="AM54" s="220">
        <v>0</v>
      </c>
      <c r="AN54" s="220">
        <v>0</v>
      </c>
      <c r="AQ54" s="41" t="str">
        <f>IF((OR((F54=""),(F54&gt;0))),"1","0")</f>
        <v>0</v>
      </c>
    </row>
    <row r="55" spans="1:43">
      <c r="A55" s="8">
        <f t="shared" si="12"/>
        <v>34</v>
      </c>
      <c r="B55" s="217"/>
      <c r="C55" s="222"/>
      <c r="D55" s="219"/>
      <c r="E55" s="213"/>
      <c r="F55" s="214">
        <f t="shared" si="8"/>
        <v>0</v>
      </c>
      <c r="G55" s="221">
        <v>0</v>
      </c>
      <c r="H55" s="220">
        <v>0</v>
      </c>
      <c r="I55" s="220">
        <v>0</v>
      </c>
      <c r="J55" s="220">
        <v>0</v>
      </c>
      <c r="K55" s="220">
        <v>0</v>
      </c>
      <c r="L55" s="220">
        <v>0</v>
      </c>
      <c r="M55" s="220">
        <v>0</v>
      </c>
      <c r="N55" s="220">
        <v>0</v>
      </c>
      <c r="O55" s="220">
        <v>0</v>
      </c>
      <c r="P55" s="220">
        <v>0</v>
      </c>
      <c r="Q55" s="220">
        <v>0</v>
      </c>
      <c r="R55" s="220">
        <v>0</v>
      </c>
      <c r="S55" s="220">
        <v>0</v>
      </c>
      <c r="T55" s="220">
        <v>0</v>
      </c>
      <c r="U55" s="220">
        <v>0</v>
      </c>
      <c r="V55" s="220">
        <v>0</v>
      </c>
      <c r="W55" s="220">
        <v>0</v>
      </c>
      <c r="X55" s="220">
        <v>0</v>
      </c>
      <c r="Y55" s="220">
        <v>0</v>
      </c>
      <c r="Z55" s="220">
        <v>0</v>
      </c>
      <c r="AA55" s="220">
        <v>0</v>
      </c>
      <c r="AB55" s="220">
        <v>0</v>
      </c>
      <c r="AC55" s="220">
        <v>0</v>
      </c>
      <c r="AD55" s="220">
        <v>0</v>
      </c>
      <c r="AE55" s="220">
        <v>0</v>
      </c>
      <c r="AF55" s="220">
        <v>0</v>
      </c>
      <c r="AG55" s="220">
        <v>0</v>
      </c>
      <c r="AH55" s="220">
        <v>0</v>
      </c>
      <c r="AI55" s="220">
        <v>0</v>
      </c>
      <c r="AJ55" s="220">
        <v>0</v>
      </c>
      <c r="AK55" s="220">
        <v>0</v>
      </c>
      <c r="AL55" s="220">
        <v>0</v>
      </c>
      <c r="AM55" s="220">
        <v>0</v>
      </c>
      <c r="AN55" s="220">
        <v>0</v>
      </c>
      <c r="AQ55" s="41" t="str">
        <f>IF((OR((F55=""),(F55&gt;0))),"1","0")</f>
        <v>0</v>
      </c>
    </row>
    <row r="56" spans="1:43">
      <c r="A56" s="8">
        <f t="shared" si="12"/>
        <v>35</v>
      </c>
      <c r="B56" s="223" t="s">
        <v>107</v>
      </c>
      <c r="C56" s="218">
        <v>0</v>
      </c>
      <c r="D56" s="219"/>
      <c r="E56" s="213"/>
      <c r="F56" s="214">
        <f t="shared" si="8"/>
        <v>0</v>
      </c>
      <c r="G56" s="221">
        <f t="shared" ref="G56:G62" si="13">+$C56</f>
        <v>0</v>
      </c>
      <c r="H56" s="220">
        <v>0</v>
      </c>
      <c r="I56" s="220">
        <v>0</v>
      </c>
      <c r="J56" s="220">
        <v>0</v>
      </c>
      <c r="K56" s="220">
        <v>0</v>
      </c>
      <c r="L56" s="220">
        <v>0</v>
      </c>
      <c r="M56" s="220">
        <v>0</v>
      </c>
      <c r="N56" s="220">
        <v>0</v>
      </c>
      <c r="O56" s="220">
        <v>0</v>
      </c>
      <c r="P56" s="220">
        <v>0</v>
      </c>
      <c r="Q56" s="220">
        <v>0</v>
      </c>
      <c r="R56" s="220">
        <v>0</v>
      </c>
      <c r="S56" s="220">
        <v>0</v>
      </c>
      <c r="T56" s="220">
        <v>0</v>
      </c>
      <c r="U56" s="220">
        <v>0</v>
      </c>
      <c r="V56" s="220">
        <v>0</v>
      </c>
      <c r="W56" s="220">
        <v>0</v>
      </c>
      <c r="X56" s="220">
        <v>0</v>
      </c>
      <c r="Y56" s="220">
        <v>0</v>
      </c>
      <c r="Z56" s="220">
        <v>0</v>
      </c>
      <c r="AA56" s="220">
        <v>0</v>
      </c>
      <c r="AB56" s="220">
        <v>0</v>
      </c>
      <c r="AC56" s="220">
        <v>0</v>
      </c>
      <c r="AD56" s="220">
        <v>0</v>
      </c>
      <c r="AE56" s="220">
        <v>0</v>
      </c>
      <c r="AF56" s="220">
        <v>0</v>
      </c>
      <c r="AG56" s="220">
        <v>0</v>
      </c>
      <c r="AH56" s="220">
        <v>0</v>
      </c>
      <c r="AI56" s="220">
        <v>0</v>
      </c>
      <c r="AJ56" s="220">
        <v>0</v>
      </c>
      <c r="AK56" s="220">
        <v>0</v>
      </c>
      <c r="AL56" s="220">
        <v>0</v>
      </c>
      <c r="AM56" s="220">
        <v>0</v>
      </c>
      <c r="AN56" s="220">
        <v>0</v>
      </c>
      <c r="AQ56" s="41" t="str">
        <f t="shared" si="2"/>
        <v>0</v>
      </c>
    </row>
    <row r="57" spans="1:43">
      <c r="A57" s="8">
        <f t="shared" si="12"/>
        <v>36</v>
      </c>
      <c r="B57" s="217" t="s">
        <v>108</v>
      </c>
      <c r="C57" s="218">
        <f>+C56*0.3</f>
        <v>0</v>
      </c>
      <c r="D57" s="219"/>
      <c r="E57" s="213"/>
      <c r="F57" s="214">
        <f t="shared" si="8"/>
        <v>0</v>
      </c>
      <c r="G57" s="221">
        <f t="shared" si="13"/>
        <v>0</v>
      </c>
      <c r="H57" s="220">
        <v>0</v>
      </c>
      <c r="I57" s="220">
        <v>0</v>
      </c>
      <c r="J57" s="220">
        <v>0</v>
      </c>
      <c r="K57" s="220">
        <v>0</v>
      </c>
      <c r="L57" s="220">
        <v>0</v>
      </c>
      <c r="M57" s="220">
        <v>0</v>
      </c>
      <c r="N57" s="220">
        <v>0</v>
      </c>
      <c r="O57" s="220">
        <v>0</v>
      </c>
      <c r="P57" s="220">
        <v>0</v>
      </c>
      <c r="Q57" s="220">
        <v>0</v>
      </c>
      <c r="R57" s="220">
        <v>0</v>
      </c>
      <c r="S57" s="220">
        <v>0</v>
      </c>
      <c r="T57" s="220">
        <v>0</v>
      </c>
      <c r="U57" s="220">
        <v>0</v>
      </c>
      <c r="V57" s="220">
        <v>0</v>
      </c>
      <c r="W57" s="220">
        <v>0</v>
      </c>
      <c r="X57" s="220">
        <v>0</v>
      </c>
      <c r="Y57" s="220">
        <v>0</v>
      </c>
      <c r="Z57" s="220">
        <v>0</v>
      </c>
      <c r="AA57" s="220">
        <v>0</v>
      </c>
      <c r="AB57" s="220">
        <v>0</v>
      </c>
      <c r="AC57" s="220">
        <v>0</v>
      </c>
      <c r="AD57" s="220">
        <v>0</v>
      </c>
      <c r="AE57" s="220">
        <v>0</v>
      </c>
      <c r="AF57" s="220">
        <v>0</v>
      </c>
      <c r="AG57" s="220">
        <v>0</v>
      </c>
      <c r="AH57" s="220">
        <v>0</v>
      </c>
      <c r="AI57" s="220">
        <v>0</v>
      </c>
      <c r="AJ57" s="220">
        <v>0</v>
      </c>
      <c r="AK57" s="220">
        <v>0</v>
      </c>
      <c r="AL57" s="220">
        <v>0</v>
      </c>
      <c r="AM57" s="220">
        <v>0</v>
      </c>
      <c r="AN57" s="220">
        <v>0</v>
      </c>
      <c r="AQ57" s="41" t="str">
        <f>IF((OR((F57=""),(F57&gt;0))),"1","0")</f>
        <v>0</v>
      </c>
    </row>
    <row r="58" spans="1:43">
      <c r="A58" s="8">
        <f>A57+1</f>
        <v>37</v>
      </c>
      <c r="B58" s="223" t="s">
        <v>109</v>
      </c>
      <c r="C58" s="218">
        <v>1450</v>
      </c>
      <c r="D58" s="219"/>
      <c r="E58" s="213"/>
      <c r="F58" s="214">
        <f t="shared" si="8"/>
        <v>4350</v>
      </c>
      <c r="G58" s="220">
        <f t="shared" si="13"/>
        <v>1450</v>
      </c>
      <c r="H58" s="220">
        <f>+$C58</f>
        <v>1450</v>
      </c>
      <c r="I58" s="220">
        <v>0</v>
      </c>
      <c r="J58" s="220">
        <v>0</v>
      </c>
      <c r="K58" s="220">
        <v>0</v>
      </c>
      <c r="L58" s="220">
        <v>0</v>
      </c>
      <c r="M58" s="220">
        <v>0</v>
      </c>
      <c r="N58" s="220">
        <v>0</v>
      </c>
      <c r="O58" s="220">
        <v>0</v>
      </c>
      <c r="P58" s="220">
        <v>0</v>
      </c>
      <c r="Q58" s="220">
        <v>0</v>
      </c>
      <c r="R58" s="220">
        <v>0</v>
      </c>
      <c r="S58" s="220">
        <v>0</v>
      </c>
      <c r="T58" s="220">
        <v>0</v>
      </c>
      <c r="U58" s="220">
        <v>0</v>
      </c>
      <c r="V58" s="220">
        <v>0</v>
      </c>
      <c r="W58" s="220">
        <v>0</v>
      </c>
      <c r="X58" s="220">
        <v>0</v>
      </c>
      <c r="Y58" s="220">
        <v>0</v>
      </c>
      <c r="Z58" s="220">
        <v>0</v>
      </c>
      <c r="AA58" s="220">
        <v>0</v>
      </c>
      <c r="AB58" s="220">
        <v>0</v>
      </c>
      <c r="AC58" s="220">
        <v>0</v>
      </c>
      <c r="AD58" s="220">
        <v>0</v>
      </c>
      <c r="AE58" s="220">
        <v>0</v>
      </c>
      <c r="AF58" s="220">
        <v>0</v>
      </c>
      <c r="AG58" s="220">
        <v>0</v>
      </c>
      <c r="AH58" s="220">
        <v>0</v>
      </c>
      <c r="AI58" s="220">
        <v>0</v>
      </c>
      <c r="AJ58" s="220">
        <v>0</v>
      </c>
      <c r="AK58" s="220">
        <v>0</v>
      </c>
      <c r="AL58" s="220">
        <v>0</v>
      </c>
      <c r="AM58" s="220">
        <f>+$C58</f>
        <v>1450</v>
      </c>
      <c r="AN58" s="220">
        <v>0</v>
      </c>
      <c r="AQ58" s="41" t="str">
        <f t="shared" si="2"/>
        <v>1</v>
      </c>
    </row>
    <row r="59" spans="1:43">
      <c r="A59" s="8">
        <f t="shared" si="12"/>
        <v>38</v>
      </c>
      <c r="B59" s="217" t="s">
        <v>110</v>
      </c>
      <c r="C59" s="218">
        <f>+C58*0.3</f>
        <v>435</v>
      </c>
      <c r="D59" s="219"/>
      <c r="E59" s="213"/>
      <c r="F59" s="214">
        <f t="shared" si="8"/>
        <v>1305</v>
      </c>
      <c r="G59" s="220">
        <f t="shared" si="13"/>
        <v>435</v>
      </c>
      <c r="H59" s="220">
        <f>+$C59</f>
        <v>435</v>
      </c>
      <c r="I59" s="220">
        <v>0</v>
      </c>
      <c r="J59" s="220">
        <v>0</v>
      </c>
      <c r="K59" s="220">
        <v>0</v>
      </c>
      <c r="L59" s="220">
        <v>0</v>
      </c>
      <c r="M59" s="220">
        <v>0</v>
      </c>
      <c r="N59" s="220">
        <v>0</v>
      </c>
      <c r="O59" s="220">
        <v>0</v>
      </c>
      <c r="P59" s="220">
        <v>0</v>
      </c>
      <c r="Q59" s="220">
        <v>0</v>
      </c>
      <c r="R59" s="220">
        <v>0</v>
      </c>
      <c r="S59" s="220">
        <v>0</v>
      </c>
      <c r="T59" s="220">
        <v>0</v>
      </c>
      <c r="U59" s="220">
        <v>0</v>
      </c>
      <c r="V59" s="220">
        <v>0</v>
      </c>
      <c r="W59" s="220">
        <v>0</v>
      </c>
      <c r="X59" s="220">
        <v>0</v>
      </c>
      <c r="Y59" s="220">
        <v>0</v>
      </c>
      <c r="Z59" s="220">
        <v>0</v>
      </c>
      <c r="AA59" s="220">
        <v>0</v>
      </c>
      <c r="AB59" s="220">
        <v>0</v>
      </c>
      <c r="AC59" s="220">
        <v>0</v>
      </c>
      <c r="AD59" s="220">
        <v>0</v>
      </c>
      <c r="AE59" s="220">
        <v>0</v>
      </c>
      <c r="AF59" s="220">
        <v>0</v>
      </c>
      <c r="AG59" s="220">
        <v>0</v>
      </c>
      <c r="AH59" s="220">
        <v>0</v>
      </c>
      <c r="AI59" s="220">
        <v>0</v>
      </c>
      <c r="AJ59" s="220">
        <v>0</v>
      </c>
      <c r="AK59" s="220">
        <v>0</v>
      </c>
      <c r="AL59" s="220">
        <v>0</v>
      </c>
      <c r="AM59" s="220">
        <f>+$C59</f>
        <v>435</v>
      </c>
      <c r="AN59" s="220">
        <v>0</v>
      </c>
      <c r="AQ59" s="41" t="str">
        <f>IF((OR((F59=""),(F59&gt;0))),"1","0")</f>
        <v>1</v>
      </c>
    </row>
    <row r="60" spans="1:43">
      <c r="A60" s="8">
        <f t="shared" si="12"/>
        <v>39</v>
      </c>
      <c r="B60" s="223" t="s">
        <v>111</v>
      </c>
      <c r="C60" s="218">
        <v>1450</v>
      </c>
      <c r="D60" s="219"/>
      <c r="E60" s="213"/>
      <c r="F60" s="214">
        <f t="shared" si="8"/>
        <v>4350</v>
      </c>
      <c r="G60" s="220">
        <f t="shared" si="13"/>
        <v>1450</v>
      </c>
      <c r="H60" s="220">
        <f>+$C60</f>
        <v>1450</v>
      </c>
      <c r="I60" s="220">
        <v>0</v>
      </c>
      <c r="J60" s="220">
        <v>0</v>
      </c>
      <c r="K60" s="220">
        <v>0</v>
      </c>
      <c r="L60" s="220">
        <v>0</v>
      </c>
      <c r="M60" s="220">
        <v>0</v>
      </c>
      <c r="N60" s="220">
        <v>0</v>
      </c>
      <c r="O60" s="220">
        <v>0</v>
      </c>
      <c r="P60" s="220">
        <v>0</v>
      </c>
      <c r="Q60" s="220">
        <v>0</v>
      </c>
      <c r="R60" s="220">
        <v>0</v>
      </c>
      <c r="S60" s="220">
        <v>0</v>
      </c>
      <c r="T60" s="220">
        <v>0</v>
      </c>
      <c r="U60" s="220">
        <v>0</v>
      </c>
      <c r="V60" s="220">
        <v>0</v>
      </c>
      <c r="W60" s="220">
        <v>0</v>
      </c>
      <c r="X60" s="220">
        <v>0</v>
      </c>
      <c r="Y60" s="220">
        <v>0</v>
      </c>
      <c r="Z60" s="220">
        <v>0</v>
      </c>
      <c r="AA60" s="220">
        <v>0</v>
      </c>
      <c r="AB60" s="220">
        <v>0</v>
      </c>
      <c r="AC60" s="220">
        <v>0</v>
      </c>
      <c r="AD60" s="220">
        <v>0</v>
      </c>
      <c r="AE60" s="220">
        <v>0</v>
      </c>
      <c r="AF60" s="220">
        <v>0</v>
      </c>
      <c r="AG60" s="220">
        <v>0</v>
      </c>
      <c r="AH60" s="220">
        <v>0</v>
      </c>
      <c r="AI60" s="220">
        <v>0</v>
      </c>
      <c r="AJ60" s="220">
        <v>0</v>
      </c>
      <c r="AK60" s="220">
        <v>0</v>
      </c>
      <c r="AL60" s="220">
        <v>0</v>
      </c>
      <c r="AM60" s="220">
        <v>0</v>
      </c>
      <c r="AN60" s="220">
        <f>+$C60</f>
        <v>1450</v>
      </c>
      <c r="AQ60" s="41" t="str">
        <f t="shared" si="2"/>
        <v>1</v>
      </c>
    </row>
    <row r="61" spans="1:43">
      <c r="A61" s="8">
        <f t="shared" si="12"/>
        <v>40</v>
      </c>
      <c r="B61" s="217" t="s">
        <v>112</v>
      </c>
      <c r="C61" s="218">
        <f>+C60*0.3</f>
        <v>435</v>
      </c>
      <c r="D61" s="219"/>
      <c r="E61" s="213"/>
      <c r="F61" s="214">
        <f t="shared" si="8"/>
        <v>1305</v>
      </c>
      <c r="G61" s="220">
        <f t="shared" si="13"/>
        <v>435</v>
      </c>
      <c r="H61" s="220">
        <f>+$C61</f>
        <v>435</v>
      </c>
      <c r="I61" s="220">
        <v>0</v>
      </c>
      <c r="J61" s="220">
        <v>0</v>
      </c>
      <c r="K61" s="220">
        <v>0</v>
      </c>
      <c r="L61" s="220">
        <v>0</v>
      </c>
      <c r="M61" s="220">
        <v>0</v>
      </c>
      <c r="N61" s="220">
        <v>0</v>
      </c>
      <c r="O61" s="220">
        <v>0</v>
      </c>
      <c r="P61" s="220">
        <v>0</v>
      </c>
      <c r="Q61" s="220">
        <v>0</v>
      </c>
      <c r="R61" s="220">
        <v>0</v>
      </c>
      <c r="S61" s="220">
        <v>0</v>
      </c>
      <c r="T61" s="220">
        <v>0</v>
      </c>
      <c r="U61" s="220">
        <v>0</v>
      </c>
      <c r="V61" s="220">
        <v>0</v>
      </c>
      <c r="W61" s="220">
        <v>0</v>
      </c>
      <c r="X61" s="220">
        <v>0</v>
      </c>
      <c r="Y61" s="220">
        <v>0</v>
      </c>
      <c r="Z61" s="220">
        <v>0</v>
      </c>
      <c r="AA61" s="220">
        <v>0</v>
      </c>
      <c r="AB61" s="220">
        <v>0</v>
      </c>
      <c r="AC61" s="220">
        <v>0</v>
      </c>
      <c r="AD61" s="220">
        <v>0</v>
      </c>
      <c r="AE61" s="220">
        <v>0</v>
      </c>
      <c r="AF61" s="220">
        <v>0</v>
      </c>
      <c r="AG61" s="220">
        <v>0</v>
      </c>
      <c r="AH61" s="220">
        <v>0</v>
      </c>
      <c r="AI61" s="220">
        <v>0</v>
      </c>
      <c r="AJ61" s="220">
        <v>0</v>
      </c>
      <c r="AK61" s="220">
        <v>0</v>
      </c>
      <c r="AL61" s="220">
        <v>0</v>
      </c>
      <c r="AM61" s="220">
        <v>0</v>
      </c>
      <c r="AN61" s="220">
        <f>+$C61</f>
        <v>435</v>
      </c>
      <c r="AQ61" s="41" t="str">
        <f>IF((OR((F61=""),(F61&gt;0))),"1","0")</f>
        <v>1</v>
      </c>
    </row>
    <row r="62" spans="1:43">
      <c r="A62" s="8">
        <f t="shared" si="12"/>
        <v>41</v>
      </c>
      <c r="B62" s="223" t="s">
        <v>113</v>
      </c>
      <c r="C62" s="218">
        <v>400</v>
      </c>
      <c r="D62" s="219"/>
      <c r="E62" s="213"/>
      <c r="F62" s="214">
        <f t="shared" si="8"/>
        <v>1600</v>
      </c>
      <c r="G62" s="220">
        <f t="shared" si="13"/>
        <v>400</v>
      </c>
      <c r="H62" s="220">
        <f>+$C62</f>
        <v>400</v>
      </c>
      <c r="I62" s="220">
        <v>0</v>
      </c>
      <c r="J62" s="220">
        <v>0</v>
      </c>
      <c r="K62" s="220">
        <v>0</v>
      </c>
      <c r="L62" s="220">
        <v>0</v>
      </c>
      <c r="M62" s="220">
        <v>0</v>
      </c>
      <c r="N62" s="220">
        <v>0</v>
      </c>
      <c r="O62" s="220">
        <v>0</v>
      </c>
      <c r="P62" s="220">
        <v>0</v>
      </c>
      <c r="Q62" s="220">
        <v>0</v>
      </c>
      <c r="R62" s="220">
        <v>0</v>
      </c>
      <c r="S62" s="220">
        <v>0</v>
      </c>
      <c r="T62" s="220">
        <v>0</v>
      </c>
      <c r="U62" s="220">
        <v>0</v>
      </c>
      <c r="V62" s="220">
        <v>0</v>
      </c>
      <c r="W62" s="220">
        <v>0</v>
      </c>
      <c r="X62" s="220">
        <v>0</v>
      </c>
      <c r="Y62" s="220">
        <v>0</v>
      </c>
      <c r="Z62" s="220">
        <v>0</v>
      </c>
      <c r="AA62" s="220">
        <v>0</v>
      </c>
      <c r="AB62" s="220">
        <v>0</v>
      </c>
      <c r="AC62" s="220">
        <v>0</v>
      </c>
      <c r="AD62" s="220">
        <v>0</v>
      </c>
      <c r="AE62" s="220">
        <v>0</v>
      </c>
      <c r="AF62" s="220">
        <v>0</v>
      </c>
      <c r="AG62" s="220">
        <v>0</v>
      </c>
      <c r="AH62" s="220">
        <v>0</v>
      </c>
      <c r="AI62" s="220">
        <v>0</v>
      </c>
      <c r="AJ62" s="220">
        <v>0</v>
      </c>
      <c r="AK62" s="220">
        <v>0</v>
      </c>
      <c r="AL62" s="220">
        <v>0</v>
      </c>
      <c r="AM62" s="220">
        <f>+$C62</f>
        <v>400</v>
      </c>
      <c r="AN62" s="220">
        <f>+$C62</f>
        <v>400</v>
      </c>
      <c r="AQ62" s="41" t="str">
        <f t="shared" si="2"/>
        <v>1</v>
      </c>
    </row>
    <row r="63" spans="1:43" ht="13.5" thickBot="1">
      <c r="A63" s="8">
        <f>A62+1</f>
        <v>42</v>
      </c>
      <c r="B63" s="217" t="s">
        <v>114</v>
      </c>
      <c r="C63" s="224">
        <f>+'[1]Travel (25% Churn)'!M30</f>
        <v>29205.75</v>
      </c>
      <c r="D63" s="224">
        <f>+'[1]Travel (25% Churn)'!N30</f>
        <v>0</v>
      </c>
      <c r="E63" s="224">
        <f>+'[1]Travel (25% Churn)'!O30</f>
        <v>31980</v>
      </c>
      <c r="F63" s="214">
        <f t="shared" si="8"/>
        <v>61185.75</v>
      </c>
      <c r="G63" s="220">
        <f>HLOOKUP(G$10,'[1]Travel (25% Churn)'!$M$8:$O$34,27,FALSE)</f>
        <v>29205.75</v>
      </c>
      <c r="H63" s="220">
        <f>HLOOKUP(H$10,'[1]Travel (25% Churn)'!$M$8:$O$34,27,FALSE)</f>
        <v>0</v>
      </c>
      <c r="I63" s="220">
        <v>0</v>
      </c>
      <c r="J63" s="220">
        <v>0</v>
      </c>
      <c r="K63" s="220">
        <v>0</v>
      </c>
      <c r="L63" s="220">
        <v>0</v>
      </c>
      <c r="M63" s="220">
        <v>0</v>
      </c>
      <c r="N63" s="220">
        <v>0</v>
      </c>
      <c r="O63" s="220">
        <v>0</v>
      </c>
      <c r="P63" s="220">
        <v>0</v>
      </c>
      <c r="Q63" s="220">
        <v>0</v>
      </c>
      <c r="R63" s="220">
        <v>0</v>
      </c>
      <c r="S63" s="220">
        <v>0</v>
      </c>
      <c r="T63" s="220">
        <v>0</v>
      </c>
      <c r="U63" s="220">
        <v>0</v>
      </c>
      <c r="V63" s="220">
        <v>0</v>
      </c>
      <c r="W63" s="220">
        <v>0</v>
      </c>
      <c r="X63" s="220">
        <v>0</v>
      </c>
      <c r="Y63" s="220">
        <v>0</v>
      </c>
      <c r="Z63" s="220">
        <v>0</v>
      </c>
      <c r="AA63" s="220">
        <v>0</v>
      </c>
      <c r="AB63" s="220">
        <v>0</v>
      </c>
      <c r="AC63" s="220">
        <v>0</v>
      </c>
      <c r="AD63" s="220">
        <v>0</v>
      </c>
      <c r="AE63" s="220">
        <v>0</v>
      </c>
      <c r="AF63" s="220">
        <v>0</v>
      </c>
      <c r="AG63" s="220">
        <v>0</v>
      </c>
      <c r="AH63" s="220">
        <v>0</v>
      </c>
      <c r="AI63" s="220">
        <v>0</v>
      </c>
      <c r="AJ63" s="220">
        <v>0</v>
      </c>
      <c r="AK63" s="220">
        <v>0</v>
      </c>
      <c r="AL63" s="220">
        <v>0</v>
      </c>
      <c r="AM63" s="220">
        <f>+$E63/2</f>
        <v>15990</v>
      </c>
      <c r="AN63" s="220">
        <f>+$E63/2</f>
        <v>15990</v>
      </c>
      <c r="AQ63" s="41" t="str">
        <f t="shared" si="2"/>
        <v>1</v>
      </c>
    </row>
    <row r="64" spans="1:43" s="191" customFormat="1" ht="13.5" thickTop="1">
      <c r="A64" s="225"/>
      <c r="B64" s="192" t="s">
        <v>115</v>
      </c>
      <c r="C64" s="193"/>
      <c r="D64" s="194"/>
      <c r="E64" s="195"/>
      <c r="F64" s="226">
        <f>SUM(F49:F63)</f>
        <v>301245.75</v>
      </c>
      <c r="G64" s="227">
        <f t="shared" ref="G64:AK64" si="14">SUM(G49:G63)</f>
        <v>142275.75</v>
      </c>
      <c r="H64" s="228">
        <f t="shared" si="14"/>
        <v>28370</v>
      </c>
      <c r="I64" s="228">
        <f t="shared" si="14"/>
        <v>3300</v>
      </c>
      <c r="J64" s="228">
        <f t="shared" si="14"/>
        <v>4400</v>
      </c>
      <c r="K64" s="228">
        <f t="shared" si="14"/>
        <v>5500</v>
      </c>
      <c r="L64" s="228">
        <f t="shared" si="14"/>
        <v>4400</v>
      </c>
      <c r="M64" s="228">
        <f t="shared" si="14"/>
        <v>5500</v>
      </c>
      <c r="N64" s="228">
        <f t="shared" si="14"/>
        <v>8800</v>
      </c>
      <c r="O64" s="228">
        <f t="shared" si="14"/>
        <v>1100</v>
      </c>
      <c r="P64" s="228">
        <f t="shared" si="14"/>
        <v>1100</v>
      </c>
      <c r="Q64" s="228">
        <f t="shared" si="14"/>
        <v>2200</v>
      </c>
      <c r="R64" s="228">
        <f t="shared" si="14"/>
        <v>550</v>
      </c>
      <c r="S64" s="228">
        <f t="shared" si="14"/>
        <v>2200</v>
      </c>
      <c r="T64" s="228">
        <f t="shared" si="14"/>
        <v>1100</v>
      </c>
      <c r="U64" s="228">
        <f t="shared" si="14"/>
        <v>1650</v>
      </c>
      <c r="V64" s="228">
        <f t="shared" si="14"/>
        <v>2200</v>
      </c>
      <c r="W64" s="228">
        <f t="shared" si="14"/>
        <v>5500</v>
      </c>
      <c r="X64" s="228">
        <f t="shared" si="14"/>
        <v>7700</v>
      </c>
      <c r="Y64" s="228">
        <f t="shared" si="14"/>
        <v>1100</v>
      </c>
      <c r="Z64" s="228">
        <f t="shared" si="14"/>
        <v>1100</v>
      </c>
      <c r="AA64" s="228">
        <f t="shared" si="14"/>
        <v>1100</v>
      </c>
      <c r="AB64" s="228">
        <f t="shared" si="14"/>
        <v>2200</v>
      </c>
      <c r="AC64" s="228">
        <f t="shared" si="14"/>
        <v>1100</v>
      </c>
      <c r="AD64" s="228">
        <f t="shared" si="14"/>
        <v>7700</v>
      </c>
      <c r="AE64" s="228">
        <f t="shared" si="14"/>
        <v>9900</v>
      </c>
      <c r="AF64" s="228">
        <f t="shared" si="14"/>
        <v>1100</v>
      </c>
      <c r="AG64" s="228">
        <f t="shared" si="14"/>
        <v>1650</v>
      </c>
      <c r="AH64" s="228">
        <f t="shared" si="14"/>
        <v>2200</v>
      </c>
      <c r="AI64" s="228">
        <f t="shared" si="14"/>
        <v>1100</v>
      </c>
      <c r="AJ64" s="228">
        <f t="shared" si="14"/>
        <v>1100</v>
      </c>
      <c r="AK64" s="228">
        <f t="shared" si="14"/>
        <v>2200</v>
      </c>
      <c r="AL64" s="228">
        <f>SUM(AL49:AL63)</f>
        <v>1100</v>
      </c>
      <c r="AM64" s="228">
        <f>SUM(AM49:AM63)</f>
        <v>19375</v>
      </c>
      <c r="AN64" s="228">
        <f>SUM(AN49:AN63)</f>
        <v>19375</v>
      </c>
      <c r="AQ64" s="41" t="str">
        <f t="shared" si="2"/>
        <v>1</v>
      </c>
    </row>
    <row r="65" spans="1:43">
      <c r="A65" s="1"/>
      <c r="B65" s="10"/>
      <c r="C65" s="1"/>
      <c r="D65" s="1"/>
      <c r="E65" s="127"/>
      <c r="F65" s="229"/>
      <c r="G65" s="230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31"/>
      <c r="Z65" s="231"/>
      <c r="AA65" s="231"/>
      <c r="AB65" s="231"/>
      <c r="AC65" s="231"/>
      <c r="AD65" s="231"/>
      <c r="AE65" s="231"/>
      <c r="AF65" s="231"/>
      <c r="AG65" s="231"/>
      <c r="AH65" s="231"/>
      <c r="AI65" s="231"/>
      <c r="AJ65" s="231"/>
      <c r="AK65" s="231"/>
      <c r="AL65" s="231"/>
      <c r="AM65" s="231"/>
      <c r="AN65" s="231"/>
      <c r="AQ65" s="41" t="str">
        <f t="shared" si="2"/>
        <v>1</v>
      </c>
    </row>
    <row r="66" spans="1:43" s="36" customFormat="1">
      <c r="B66" s="167" t="s">
        <v>116</v>
      </c>
      <c r="C66" s="232"/>
      <c r="D66" s="168"/>
      <c r="E66" s="169"/>
      <c r="F66" s="170"/>
      <c r="G66" s="171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Q66" s="41" t="str">
        <f t="shared" si="2"/>
        <v>1</v>
      </c>
    </row>
    <row r="67" spans="1:43">
      <c r="A67" s="8">
        <f>A63+1</f>
        <v>43</v>
      </c>
      <c r="B67" s="233" t="s">
        <v>117</v>
      </c>
      <c r="C67" s="212">
        <v>1000</v>
      </c>
      <c r="D67" s="212"/>
      <c r="E67" s="234"/>
      <c r="F67" s="235">
        <f>SUBTOTAL(9,G67:AN67)</f>
        <v>2000</v>
      </c>
      <c r="G67" s="215">
        <v>0</v>
      </c>
      <c r="H67" s="216">
        <v>0</v>
      </c>
      <c r="I67" s="216">
        <v>0</v>
      </c>
      <c r="J67" s="216">
        <v>0</v>
      </c>
      <c r="K67" s="216">
        <v>0</v>
      </c>
      <c r="L67" s="216">
        <v>0</v>
      </c>
      <c r="M67" s="216">
        <v>0</v>
      </c>
      <c r="N67" s="216">
        <v>0</v>
      </c>
      <c r="O67" s="216">
        <v>0</v>
      </c>
      <c r="P67" s="216">
        <v>0</v>
      </c>
      <c r="Q67" s="216">
        <v>0</v>
      </c>
      <c r="R67" s="216">
        <v>0</v>
      </c>
      <c r="S67" s="216">
        <v>0</v>
      </c>
      <c r="T67" s="216">
        <v>0</v>
      </c>
      <c r="U67" s="216">
        <v>0</v>
      </c>
      <c r="V67" s="216">
        <v>0</v>
      </c>
      <c r="W67" s="216">
        <v>0</v>
      </c>
      <c r="X67" s="216">
        <v>0</v>
      </c>
      <c r="Y67" s="216">
        <v>0</v>
      </c>
      <c r="Z67" s="216">
        <v>0</v>
      </c>
      <c r="AA67" s="216">
        <v>0</v>
      </c>
      <c r="AB67" s="216">
        <v>1000</v>
      </c>
      <c r="AC67" s="216">
        <v>0</v>
      </c>
      <c r="AD67" s="216">
        <v>0</v>
      </c>
      <c r="AE67" s="216">
        <v>0</v>
      </c>
      <c r="AF67" s="216">
        <v>0</v>
      </c>
      <c r="AG67" s="216">
        <v>0</v>
      </c>
      <c r="AH67" s="216">
        <v>0</v>
      </c>
      <c r="AI67" s="216">
        <v>0</v>
      </c>
      <c r="AJ67" s="216">
        <v>0</v>
      </c>
      <c r="AK67" s="216">
        <v>0</v>
      </c>
      <c r="AL67" s="216">
        <v>0</v>
      </c>
      <c r="AM67" s="220">
        <f>+$C67/2</f>
        <v>500</v>
      </c>
      <c r="AN67" s="220">
        <f>+$C67/2</f>
        <v>500</v>
      </c>
      <c r="AQ67" s="41" t="str">
        <f t="shared" si="2"/>
        <v>1</v>
      </c>
    </row>
    <row r="68" spans="1:43">
      <c r="A68" s="8">
        <f>A67+1</f>
        <v>44</v>
      </c>
      <c r="B68" s="217" t="s">
        <v>118</v>
      </c>
      <c r="C68" s="236"/>
      <c r="D68" s="219"/>
      <c r="E68" s="213"/>
      <c r="F68" s="214">
        <f>SUBTOTAL(9,G68:AN68)</f>
        <v>0</v>
      </c>
      <c r="G68" s="221">
        <v>0</v>
      </c>
      <c r="H68" s="220">
        <v>0</v>
      </c>
      <c r="I68" s="220">
        <v>0</v>
      </c>
      <c r="J68" s="220">
        <v>0</v>
      </c>
      <c r="K68" s="220">
        <v>0</v>
      </c>
      <c r="L68" s="220">
        <v>0</v>
      </c>
      <c r="M68" s="220">
        <v>0</v>
      </c>
      <c r="N68" s="220">
        <v>0</v>
      </c>
      <c r="O68" s="220">
        <v>0</v>
      </c>
      <c r="P68" s="220">
        <v>0</v>
      </c>
      <c r="Q68" s="220">
        <v>0</v>
      </c>
      <c r="R68" s="220">
        <v>0</v>
      </c>
      <c r="S68" s="220">
        <v>0</v>
      </c>
      <c r="T68" s="220">
        <v>0</v>
      </c>
      <c r="U68" s="220">
        <v>0</v>
      </c>
      <c r="V68" s="220">
        <v>0</v>
      </c>
      <c r="W68" s="220">
        <v>0</v>
      </c>
      <c r="X68" s="220">
        <v>0</v>
      </c>
      <c r="Y68" s="220">
        <v>0</v>
      </c>
      <c r="Z68" s="220">
        <v>0</v>
      </c>
      <c r="AA68" s="220">
        <v>0</v>
      </c>
      <c r="AB68" s="220">
        <v>0</v>
      </c>
      <c r="AC68" s="220">
        <v>0</v>
      </c>
      <c r="AD68" s="220">
        <v>0</v>
      </c>
      <c r="AE68" s="220">
        <v>0</v>
      </c>
      <c r="AF68" s="220">
        <v>0</v>
      </c>
      <c r="AG68" s="220">
        <v>0</v>
      </c>
      <c r="AH68" s="220">
        <v>0</v>
      </c>
      <c r="AI68" s="220">
        <v>0</v>
      </c>
      <c r="AJ68" s="220">
        <v>0</v>
      </c>
      <c r="AK68" s="220">
        <v>0</v>
      </c>
      <c r="AL68" s="220">
        <v>0</v>
      </c>
      <c r="AM68" s="220">
        <v>0</v>
      </c>
      <c r="AN68" s="220">
        <v>0</v>
      </c>
      <c r="AQ68" s="41" t="str">
        <f t="shared" si="2"/>
        <v>0</v>
      </c>
    </row>
    <row r="69" spans="1:43">
      <c r="A69" s="8">
        <f>A68+1</f>
        <v>45</v>
      </c>
      <c r="B69" s="223" t="s">
        <v>119</v>
      </c>
      <c r="C69" s="236"/>
      <c r="D69" s="219"/>
      <c r="E69" s="213"/>
      <c r="F69" s="214">
        <f>SUBTOTAL(9,G69:AN69)</f>
        <v>0</v>
      </c>
      <c r="G69" s="221">
        <v>0</v>
      </c>
      <c r="H69" s="220">
        <v>0</v>
      </c>
      <c r="I69" s="220">
        <v>0</v>
      </c>
      <c r="J69" s="220">
        <v>0</v>
      </c>
      <c r="K69" s="220">
        <v>0</v>
      </c>
      <c r="L69" s="220">
        <v>0</v>
      </c>
      <c r="M69" s="220">
        <v>0</v>
      </c>
      <c r="N69" s="220">
        <v>0</v>
      </c>
      <c r="O69" s="220">
        <v>0</v>
      </c>
      <c r="P69" s="220">
        <v>0</v>
      </c>
      <c r="Q69" s="220">
        <v>0</v>
      </c>
      <c r="R69" s="220">
        <v>0</v>
      </c>
      <c r="S69" s="220">
        <v>0</v>
      </c>
      <c r="T69" s="220">
        <v>0</v>
      </c>
      <c r="U69" s="220">
        <v>0</v>
      </c>
      <c r="V69" s="220">
        <v>0</v>
      </c>
      <c r="W69" s="220">
        <v>0</v>
      </c>
      <c r="X69" s="220">
        <v>0</v>
      </c>
      <c r="Y69" s="220">
        <v>0</v>
      </c>
      <c r="Z69" s="220">
        <v>0</v>
      </c>
      <c r="AA69" s="220">
        <v>0</v>
      </c>
      <c r="AB69" s="220">
        <v>0</v>
      </c>
      <c r="AC69" s="220">
        <v>0</v>
      </c>
      <c r="AD69" s="220">
        <v>0</v>
      </c>
      <c r="AE69" s="220">
        <v>0</v>
      </c>
      <c r="AF69" s="220">
        <v>0</v>
      </c>
      <c r="AG69" s="220">
        <v>0</v>
      </c>
      <c r="AH69" s="220">
        <v>0</v>
      </c>
      <c r="AI69" s="220">
        <v>0</v>
      </c>
      <c r="AJ69" s="220">
        <v>0</v>
      </c>
      <c r="AK69" s="220">
        <v>0</v>
      </c>
      <c r="AL69" s="220">
        <v>0</v>
      </c>
      <c r="AM69" s="220">
        <v>0</v>
      </c>
      <c r="AN69" s="220">
        <v>0</v>
      </c>
      <c r="AQ69" s="41" t="str">
        <f t="shared" si="2"/>
        <v>0</v>
      </c>
    </row>
    <row r="70" spans="1:43">
      <c r="A70" s="8">
        <f>A69+1</f>
        <v>46</v>
      </c>
      <c r="B70" s="223" t="s">
        <v>120</v>
      </c>
      <c r="C70" s="236"/>
      <c r="D70" s="219"/>
      <c r="E70" s="213"/>
      <c r="F70" s="214">
        <f>SUBTOTAL(9,G70:AN70)</f>
        <v>0</v>
      </c>
      <c r="G70" s="221">
        <v>0</v>
      </c>
      <c r="H70" s="220">
        <v>0</v>
      </c>
      <c r="I70" s="220">
        <v>0</v>
      </c>
      <c r="J70" s="220">
        <v>0</v>
      </c>
      <c r="K70" s="220">
        <v>0</v>
      </c>
      <c r="L70" s="220">
        <v>0</v>
      </c>
      <c r="M70" s="220">
        <v>0</v>
      </c>
      <c r="N70" s="220">
        <v>0</v>
      </c>
      <c r="O70" s="220">
        <v>0</v>
      </c>
      <c r="P70" s="220">
        <v>0</v>
      </c>
      <c r="Q70" s="220">
        <v>0</v>
      </c>
      <c r="R70" s="220">
        <v>0</v>
      </c>
      <c r="S70" s="220">
        <v>0</v>
      </c>
      <c r="T70" s="220">
        <v>0</v>
      </c>
      <c r="U70" s="220">
        <v>0</v>
      </c>
      <c r="V70" s="220">
        <v>0</v>
      </c>
      <c r="W70" s="220">
        <v>0</v>
      </c>
      <c r="X70" s="220">
        <v>0</v>
      </c>
      <c r="Y70" s="220">
        <v>0</v>
      </c>
      <c r="Z70" s="220">
        <v>0</v>
      </c>
      <c r="AA70" s="220">
        <v>0</v>
      </c>
      <c r="AB70" s="220">
        <v>0</v>
      </c>
      <c r="AC70" s="220">
        <v>0</v>
      </c>
      <c r="AD70" s="220">
        <v>0</v>
      </c>
      <c r="AE70" s="220">
        <v>0</v>
      </c>
      <c r="AF70" s="220">
        <v>0</v>
      </c>
      <c r="AG70" s="220">
        <v>0</v>
      </c>
      <c r="AH70" s="220">
        <v>0</v>
      </c>
      <c r="AI70" s="220">
        <v>0</v>
      </c>
      <c r="AJ70" s="220">
        <v>0</v>
      </c>
      <c r="AK70" s="220">
        <v>0</v>
      </c>
      <c r="AL70" s="220">
        <v>0</v>
      </c>
      <c r="AM70" s="220">
        <v>0</v>
      </c>
      <c r="AN70" s="220">
        <v>0</v>
      </c>
      <c r="AQ70" s="41" t="str">
        <f t="shared" si="2"/>
        <v>0</v>
      </c>
    </row>
    <row r="71" spans="1:43" ht="13.5" thickBot="1">
      <c r="A71" s="8">
        <f>A70+1</f>
        <v>47</v>
      </c>
      <c r="B71" s="223" t="s">
        <v>121</v>
      </c>
      <c r="C71" s="236"/>
      <c r="D71" s="219"/>
      <c r="E71" s="213"/>
      <c r="F71" s="214">
        <f>SUBTOTAL(9,G71:AN71)</f>
        <v>0</v>
      </c>
      <c r="G71" s="221">
        <v>0</v>
      </c>
      <c r="H71" s="220">
        <v>0</v>
      </c>
      <c r="I71" s="220">
        <v>0</v>
      </c>
      <c r="J71" s="220">
        <v>0</v>
      </c>
      <c r="K71" s="220">
        <v>0</v>
      </c>
      <c r="L71" s="220">
        <v>0</v>
      </c>
      <c r="M71" s="220">
        <v>0</v>
      </c>
      <c r="N71" s="220">
        <v>0</v>
      </c>
      <c r="O71" s="220">
        <v>0</v>
      </c>
      <c r="P71" s="220">
        <v>0</v>
      </c>
      <c r="Q71" s="220">
        <v>0</v>
      </c>
      <c r="R71" s="220">
        <v>0</v>
      </c>
      <c r="S71" s="220">
        <v>0</v>
      </c>
      <c r="T71" s="220">
        <v>0</v>
      </c>
      <c r="U71" s="220">
        <v>0</v>
      </c>
      <c r="V71" s="220">
        <v>0</v>
      </c>
      <c r="W71" s="220">
        <v>0</v>
      </c>
      <c r="X71" s="220">
        <v>0</v>
      </c>
      <c r="Y71" s="220">
        <v>0</v>
      </c>
      <c r="Z71" s="220">
        <v>0</v>
      </c>
      <c r="AA71" s="220">
        <v>0</v>
      </c>
      <c r="AB71" s="220">
        <v>0</v>
      </c>
      <c r="AC71" s="220">
        <v>0</v>
      </c>
      <c r="AD71" s="220">
        <v>0</v>
      </c>
      <c r="AE71" s="220">
        <v>0</v>
      </c>
      <c r="AF71" s="220">
        <v>0</v>
      </c>
      <c r="AG71" s="220">
        <v>0</v>
      </c>
      <c r="AH71" s="220">
        <v>0</v>
      </c>
      <c r="AI71" s="220">
        <v>0</v>
      </c>
      <c r="AJ71" s="220">
        <v>0</v>
      </c>
      <c r="AK71" s="220">
        <v>0</v>
      </c>
      <c r="AL71" s="220">
        <v>0</v>
      </c>
      <c r="AM71" s="220">
        <v>0</v>
      </c>
      <c r="AN71" s="220">
        <v>0</v>
      </c>
      <c r="AQ71" s="41" t="str">
        <f t="shared" si="2"/>
        <v>0</v>
      </c>
    </row>
    <row r="72" spans="1:43" s="191" customFormat="1" ht="13.5" thickTop="1">
      <c r="A72" s="225"/>
      <c r="B72" s="192" t="s">
        <v>122</v>
      </c>
      <c r="C72" s="193"/>
      <c r="D72" s="194"/>
      <c r="E72" s="195"/>
      <c r="F72" s="226">
        <f t="shared" ref="F72:AK72" si="15">SUM(F67:F71)</f>
        <v>2000</v>
      </c>
      <c r="G72" s="227">
        <f t="shared" si="15"/>
        <v>0</v>
      </c>
      <c r="H72" s="228">
        <f t="shared" si="15"/>
        <v>0</v>
      </c>
      <c r="I72" s="228">
        <f t="shared" si="15"/>
        <v>0</v>
      </c>
      <c r="J72" s="228">
        <f t="shared" si="15"/>
        <v>0</v>
      </c>
      <c r="K72" s="228">
        <f t="shared" si="15"/>
        <v>0</v>
      </c>
      <c r="L72" s="228">
        <f t="shared" si="15"/>
        <v>0</v>
      </c>
      <c r="M72" s="228">
        <f t="shared" si="15"/>
        <v>0</v>
      </c>
      <c r="N72" s="228">
        <f t="shared" si="15"/>
        <v>0</v>
      </c>
      <c r="O72" s="228">
        <f t="shared" si="15"/>
        <v>0</v>
      </c>
      <c r="P72" s="228">
        <f t="shared" si="15"/>
        <v>0</v>
      </c>
      <c r="Q72" s="228">
        <f t="shared" si="15"/>
        <v>0</v>
      </c>
      <c r="R72" s="228">
        <f t="shared" si="15"/>
        <v>0</v>
      </c>
      <c r="S72" s="228">
        <f t="shared" si="15"/>
        <v>0</v>
      </c>
      <c r="T72" s="228">
        <f t="shared" si="15"/>
        <v>0</v>
      </c>
      <c r="U72" s="228">
        <f t="shared" si="15"/>
        <v>0</v>
      </c>
      <c r="V72" s="228">
        <f t="shared" si="15"/>
        <v>0</v>
      </c>
      <c r="W72" s="228">
        <f t="shared" si="15"/>
        <v>0</v>
      </c>
      <c r="X72" s="228">
        <f t="shared" si="15"/>
        <v>0</v>
      </c>
      <c r="Y72" s="228">
        <f t="shared" si="15"/>
        <v>0</v>
      </c>
      <c r="Z72" s="228">
        <f t="shared" si="15"/>
        <v>0</v>
      </c>
      <c r="AA72" s="228">
        <f t="shared" si="15"/>
        <v>0</v>
      </c>
      <c r="AB72" s="228">
        <f t="shared" si="15"/>
        <v>1000</v>
      </c>
      <c r="AC72" s="228">
        <f t="shared" si="15"/>
        <v>0</v>
      </c>
      <c r="AD72" s="228">
        <f t="shared" si="15"/>
        <v>0</v>
      </c>
      <c r="AE72" s="228">
        <f t="shared" si="15"/>
        <v>0</v>
      </c>
      <c r="AF72" s="228">
        <f t="shared" si="15"/>
        <v>0</v>
      </c>
      <c r="AG72" s="228">
        <f t="shared" si="15"/>
        <v>0</v>
      </c>
      <c r="AH72" s="228">
        <f t="shared" si="15"/>
        <v>0</v>
      </c>
      <c r="AI72" s="228">
        <f t="shared" si="15"/>
        <v>0</v>
      </c>
      <c r="AJ72" s="228">
        <f t="shared" si="15"/>
        <v>0</v>
      </c>
      <c r="AK72" s="228">
        <f t="shared" si="15"/>
        <v>0</v>
      </c>
      <c r="AL72" s="228">
        <f>SUM(AL67:AL71)</f>
        <v>0</v>
      </c>
      <c r="AM72" s="228">
        <f>SUM(AM67:AM71)</f>
        <v>500</v>
      </c>
      <c r="AN72" s="228">
        <f>SUM(AN67:AN71)</f>
        <v>500</v>
      </c>
      <c r="AQ72" s="41" t="str">
        <f t="shared" si="2"/>
        <v>1</v>
      </c>
    </row>
    <row r="73" spans="1:43">
      <c r="B73" s="10"/>
      <c r="C73" s="1"/>
      <c r="D73" s="1"/>
      <c r="E73" s="127"/>
      <c r="F73" s="128"/>
      <c r="G73" s="10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Q73" s="41" t="str">
        <f t="shared" si="2"/>
        <v>1</v>
      </c>
    </row>
    <row r="74" spans="1:43" s="36" customFormat="1">
      <c r="B74" s="167" t="s">
        <v>123</v>
      </c>
      <c r="C74" s="232"/>
      <c r="D74" s="168"/>
      <c r="E74" s="169"/>
      <c r="F74" s="170"/>
      <c r="G74" s="171"/>
      <c r="H74" s="172"/>
      <c r="I74" s="172"/>
      <c r="J74" s="172"/>
      <c r="K74" s="172"/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Q74" s="41" t="str">
        <f t="shared" si="2"/>
        <v>1</v>
      </c>
    </row>
    <row r="75" spans="1:43">
      <c r="A75" s="8">
        <f>A71+1</f>
        <v>48</v>
      </c>
      <c r="B75" s="233" t="s">
        <v>124</v>
      </c>
      <c r="C75" s="237"/>
      <c r="D75" s="212"/>
      <c r="E75" s="234"/>
      <c r="F75" s="235">
        <f t="shared" ref="F75:F82" si="16">SUBTOTAL(9,G75:AN75)</f>
        <v>0</v>
      </c>
      <c r="G75" s="215">
        <v>0</v>
      </c>
      <c r="H75" s="216">
        <v>0</v>
      </c>
      <c r="I75" s="216">
        <v>0</v>
      </c>
      <c r="J75" s="216">
        <v>0</v>
      </c>
      <c r="K75" s="216">
        <v>0</v>
      </c>
      <c r="L75" s="216">
        <v>0</v>
      </c>
      <c r="M75" s="216">
        <v>0</v>
      </c>
      <c r="N75" s="216">
        <v>0</v>
      </c>
      <c r="O75" s="216">
        <v>0</v>
      </c>
      <c r="P75" s="216">
        <v>0</v>
      </c>
      <c r="Q75" s="216">
        <v>0</v>
      </c>
      <c r="R75" s="216">
        <v>0</v>
      </c>
      <c r="S75" s="216">
        <v>0</v>
      </c>
      <c r="T75" s="216">
        <v>0</v>
      </c>
      <c r="U75" s="216">
        <v>0</v>
      </c>
      <c r="V75" s="216">
        <v>0</v>
      </c>
      <c r="W75" s="216">
        <v>0</v>
      </c>
      <c r="X75" s="216">
        <v>0</v>
      </c>
      <c r="Y75" s="216">
        <v>0</v>
      </c>
      <c r="Z75" s="216">
        <v>0</v>
      </c>
      <c r="AA75" s="216">
        <v>0</v>
      </c>
      <c r="AB75" s="216">
        <v>0</v>
      </c>
      <c r="AC75" s="216">
        <v>0</v>
      </c>
      <c r="AD75" s="216">
        <v>0</v>
      </c>
      <c r="AE75" s="216">
        <v>0</v>
      </c>
      <c r="AF75" s="216">
        <v>0</v>
      </c>
      <c r="AG75" s="216">
        <v>0</v>
      </c>
      <c r="AH75" s="216">
        <v>0</v>
      </c>
      <c r="AI75" s="216">
        <v>0</v>
      </c>
      <c r="AJ75" s="216">
        <v>0</v>
      </c>
      <c r="AK75" s="216">
        <v>0</v>
      </c>
      <c r="AL75" s="216">
        <v>0</v>
      </c>
      <c r="AM75" s="216">
        <v>0</v>
      </c>
      <c r="AN75" s="216">
        <v>0</v>
      </c>
      <c r="AQ75" s="41" t="str">
        <f t="shared" si="2"/>
        <v>0</v>
      </c>
    </row>
    <row r="76" spans="1:43">
      <c r="A76" s="8">
        <f t="shared" ref="A76:A82" si="17">A75+1</f>
        <v>49</v>
      </c>
      <c r="B76" s="223" t="s">
        <v>125</v>
      </c>
      <c r="C76" s="236"/>
      <c r="D76" s="219"/>
      <c r="E76" s="213"/>
      <c r="F76" s="214">
        <f t="shared" si="16"/>
        <v>0</v>
      </c>
      <c r="G76" s="221">
        <v>0</v>
      </c>
      <c r="H76" s="220">
        <v>0</v>
      </c>
      <c r="I76" s="220">
        <v>0</v>
      </c>
      <c r="J76" s="220">
        <v>0</v>
      </c>
      <c r="K76" s="220">
        <v>0</v>
      </c>
      <c r="L76" s="220">
        <v>0</v>
      </c>
      <c r="M76" s="220">
        <v>0</v>
      </c>
      <c r="N76" s="220">
        <v>0</v>
      </c>
      <c r="O76" s="220">
        <v>0</v>
      </c>
      <c r="P76" s="220">
        <v>0</v>
      </c>
      <c r="Q76" s="220">
        <v>0</v>
      </c>
      <c r="R76" s="220">
        <v>0</v>
      </c>
      <c r="S76" s="220">
        <v>0</v>
      </c>
      <c r="T76" s="220">
        <v>0</v>
      </c>
      <c r="U76" s="220">
        <v>0</v>
      </c>
      <c r="V76" s="220">
        <v>0</v>
      </c>
      <c r="W76" s="220">
        <v>0</v>
      </c>
      <c r="X76" s="220">
        <v>0</v>
      </c>
      <c r="Y76" s="220">
        <v>0</v>
      </c>
      <c r="Z76" s="220">
        <v>0</v>
      </c>
      <c r="AA76" s="220">
        <v>0</v>
      </c>
      <c r="AB76" s="220">
        <v>0</v>
      </c>
      <c r="AC76" s="220">
        <v>0</v>
      </c>
      <c r="AD76" s="220">
        <v>0</v>
      </c>
      <c r="AE76" s="220">
        <v>0</v>
      </c>
      <c r="AF76" s="220">
        <v>0</v>
      </c>
      <c r="AG76" s="220">
        <v>0</v>
      </c>
      <c r="AH76" s="220">
        <v>0</v>
      </c>
      <c r="AI76" s="220">
        <v>0</v>
      </c>
      <c r="AJ76" s="220">
        <v>0</v>
      </c>
      <c r="AK76" s="220">
        <v>0</v>
      </c>
      <c r="AL76" s="220">
        <v>0</v>
      </c>
      <c r="AM76" s="220">
        <v>0</v>
      </c>
      <c r="AN76" s="220">
        <v>0</v>
      </c>
      <c r="AQ76" s="41" t="str">
        <f t="shared" si="2"/>
        <v>0</v>
      </c>
    </row>
    <row r="77" spans="1:43">
      <c r="A77" s="8">
        <f t="shared" si="17"/>
        <v>50</v>
      </c>
      <c r="B77" s="223" t="s">
        <v>94</v>
      </c>
      <c r="C77" s="236"/>
      <c r="D77" s="219"/>
      <c r="E77" s="213"/>
      <c r="F77" s="214">
        <f t="shared" si="16"/>
        <v>0</v>
      </c>
      <c r="G77" s="221">
        <v>0</v>
      </c>
      <c r="H77" s="220">
        <v>0</v>
      </c>
      <c r="I77" s="220">
        <v>0</v>
      </c>
      <c r="J77" s="220">
        <v>0</v>
      </c>
      <c r="K77" s="220">
        <v>0</v>
      </c>
      <c r="L77" s="220">
        <v>0</v>
      </c>
      <c r="M77" s="220">
        <v>0</v>
      </c>
      <c r="N77" s="220">
        <v>0</v>
      </c>
      <c r="O77" s="220">
        <v>0</v>
      </c>
      <c r="P77" s="220">
        <v>0</v>
      </c>
      <c r="Q77" s="220">
        <v>0</v>
      </c>
      <c r="R77" s="220">
        <v>0</v>
      </c>
      <c r="S77" s="220">
        <v>0</v>
      </c>
      <c r="T77" s="220">
        <v>0</v>
      </c>
      <c r="U77" s="220">
        <v>0</v>
      </c>
      <c r="V77" s="220">
        <v>0</v>
      </c>
      <c r="W77" s="220">
        <v>0</v>
      </c>
      <c r="X77" s="220">
        <v>0</v>
      </c>
      <c r="Y77" s="220">
        <v>0</v>
      </c>
      <c r="Z77" s="220">
        <v>0</v>
      </c>
      <c r="AA77" s="220">
        <v>0</v>
      </c>
      <c r="AB77" s="220">
        <v>0</v>
      </c>
      <c r="AC77" s="220">
        <v>0</v>
      </c>
      <c r="AD77" s="220">
        <v>0</v>
      </c>
      <c r="AE77" s="220">
        <v>0</v>
      </c>
      <c r="AF77" s="220">
        <v>0</v>
      </c>
      <c r="AG77" s="220">
        <v>0</v>
      </c>
      <c r="AH77" s="220">
        <v>0</v>
      </c>
      <c r="AI77" s="220">
        <v>0</v>
      </c>
      <c r="AJ77" s="220">
        <v>0</v>
      </c>
      <c r="AK77" s="220">
        <v>0</v>
      </c>
      <c r="AL77" s="220">
        <v>0</v>
      </c>
      <c r="AM77" s="220">
        <v>0</v>
      </c>
      <c r="AN77" s="220">
        <v>0</v>
      </c>
      <c r="AQ77" s="41" t="str">
        <f t="shared" si="2"/>
        <v>0</v>
      </c>
    </row>
    <row r="78" spans="1:43">
      <c r="A78" s="8">
        <f t="shared" si="17"/>
        <v>51</v>
      </c>
      <c r="B78" s="223"/>
      <c r="C78" s="236"/>
      <c r="D78" s="219"/>
      <c r="E78" s="213"/>
      <c r="F78" s="214">
        <f t="shared" si="16"/>
        <v>0</v>
      </c>
      <c r="G78" s="221">
        <v>0</v>
      </c>
      <c r="H78" s="220">
        <v>0</v>
      </c>
      <c r="I78" s="220">
        <v>0</v>
      </c>
      <c r="J78" s="220">
        <v>0</v>
      </c>
      <c r="K78" s="220">
        <v>0</v>
      </c>
      <c r="L78" s="220">
        <v>0</v>
      </c>
      <c r="M78" s="220">
        <v>0</v>
      </c>
      <c r="N78" s="220">
        <v>0</v>
      </c>
      <c r="O78" s="220">
        <v>0</v>
      </c>
      <c r="P78" s="220">
        <v>0</v>
      </c>
      <c r="Q78" s="220">
        <v>0</v>
      </c>
      <c r="R78" s="220">
        <v>0</v>
      </c>
      <c r="S78" s="220">
        <v>0</v>
      </c>
      <c r="T78" s="220">
        <v>0</v>
      </c>
      <c r="U78" s="220">
        <v>0</v>
      </c>
      <c r="V78" s="220">
        <v>0</v>
      </c>
      <c r="W78" s="220">
        <v>0</v>
      </c>
      <c r="X78" s="220">
        <v>0</v>
      </c>
      <c r="Y78" s="220">
        <v>0</v>
      </c>
      <c r="Z78" s="220">
        <v>0</v>
      </c>
      <c r="AA78" s="220">
        <v>0</v>
      </c>
      <c r="AB78" s="220">
        <v>0</v>
      </c>
      <c r="AC78" s="220">
        <v>0</v>
      </c>
      <c r="AD78" s="220">
        <v>0</v>
      </c>
      <c r="AE78" s="220">
        <v>0</v>
      </c>
      <c r="AF78" s="220">
        <v>0</v>
      </c>
      <c r="AG78" s="220">
        <v>0</v>
      </c>
      <c r="AH78" s="220">
        <v>0</v>
      </c>
      <c r="AI78" s="220">
        <v>0</v>
      </c>
      <c r="AJ78" s="220">
        <v>0</v>
      </c>
      <c r="AK78" s="220">
        <v>0</v>
      </c>
      <c r="AL78" s="220">
        <v>0</v>
      </c>
      <c r="AM78" s="220">
        <v>0</v>
      </c>
      <c r="AN78" s="220">
        <v>0</v>
      </c>
      <c r="AQ78" s="41" t="str">
        <f t="shared" si="2"/>
        <v>0</v>
      </c>
    </row>
    <row r="79" spans="1:43">
      <c r="A79" s="8">
        <f t="shared" si="17"/>
        <v>52</v>
      </c>
      <c r="B79" s="223"/>
      <c r="C79" s="236"/>
      <c r="D79" s="219"/>
      <c r="E79" s="213"/>
      <c r="F79" s="214">
        <f t="shared" si="16"/>
        <v>0</v>
      </c>
      <c r="G79" s="221">
        <v>0</v>
      </c>
      <c r="H79" s="220">
        <v>0</v>
      </c>
      <c r="I79" s="220">
        <v>0</v>
      </c>
      <c r="J79" s="220">
        <v>0</v>
      </c>
      <c r="K79" s="220">
        <v>0</v>
      </c>
      <c r="L79" s="220">
        <v>0</v>
      </c>
      <c r="M79" s="220">
        <v>0</v>
      </c>
      <c r="N79" s="220">
        <v>0</v>
      </c>
      <c r="O79" s="220">
        <v>0</v>
      </c>
      <c r="P79" s="220">
        <v>0</v>
      </c>
      <c r="Q79" s="220">
        <v>0</v>
      </c>
      <c r="R79" s="220">
        <v>0</v>
      </c>
      <c r="S79" s="220">
        <v>0</v>
      </c>
      <c r="T79" s="220">
        <v>0</v>
      </c>
      <c r="U79" s="220">
        <v>0</v>
      </c>
      <c r="V79" s="220">
        <v>0</v>
      </c>
      <c r="W79" s="220">
        <v>0</v>
      </c>
      <c r="X79" s="220">
        <v>0</v>
      </c>
      <c r="Y79" s="220">
        <v>0</v>
      </c>
      <c r="Z79" s="220">
        <v>0</v>
      </c>
      <c r="AA79" s="220">
        <v>0</v>
      </c>
      <c r="AB79" s="220">
        <v>0</v>
      </c>
      <c r="AC79" s="220">
        <v>0</v>
      </c>
      <c r="AD79" s="220">
        <v>0</v>
      </c>
      <c r="AE79" s="220">
        <v>0</v>
      </c>
      <c r="AF79" s="220">
        <v>0</v>
      </c>
      <c r="AG79" s="220">
        <v>0</v>
      </c>
      <c r="AH79" s="220">
        <v>0</v>
      </c>
      <c r="AI79" s="220">
        <v>0</v>
      </c>
      <c r="AJ79" s="220">
        <v>0</v>
      </c>
      <c r="AK79" s="220">
        <v>0</v>
      </c>
      <c r="AL79" s="220">
        <v>0</v>
      </c>
      <c r="AM79" s="220">
        <v>0</v>
      </c>
      <c r="AN79" s="220">
        <v>0</v>
      </c>
      <c r="AQ79" s="41" t="str">
        <f>IF((OR((F79=""),(F79&gt;0))),"1","0")</f>
        <v>0</v>
      </c>
    </row>
    <row r="80" spans="1:43">
      <c r="A80" s="8">
        <f t="shared" si="17"/>
        <v>53</v>
      </c>
      <c r="B80" s="223"/>
      <c r="C80" s="236"/>
      <c r="D80" s="219"/>
      <c r="E80" s="213"/>
      <c r="F80" s="214">
        <f t="shared" si="16"/>
        <v>0</v>
      </c>
      <c r="G80" s="221">
        <v>0</v>
      </c>
      <c r="H80" s="220">
        <v>0</v>
      </c>
      <c r="I80" s="220">
        <v>0</v>
      </c>
      <c r="J80" s="220">
        <v>0</v>
      </c>
      <c r="K80" s="220">
        <v>0</v>
      </c>
      <c r="L80" s="220">
        <v>0</v>
      </c>
      <c r="M80" s="220">
        <v>0</v>
      </c>
      <c r="N80" s="220">
        <v>0</v>
      </c>
      <c r="O80" s="220">
        <v>0</v>
      </c>
      <c r="P80" s="220">
        <v>0</v>
      </c>
      <c r="Q80" s="220">
        <v>0</v>
      </c>
      <c r="R80" s="220">
        <v>0</v>
      </c>
      <c r="S80" s="220">
        <v>0</v>
      </c>
      <c r="T80" s="220">
        <v>0</v>
      </c>
      <c r="U80" s="220">
        <v>0</v>
      </c>
      <c r="V80" s="220">
        <v>0</v>
      </c>
      <c r="W80" s="220">
        <v>0</v>
      </c>
      <c r="X80" s="220">
        <v>0</v>
      </c>
      <c r="Y80" s="220">
        <v>0</v>
      </c>
      <c r="Z80" s="220">
        <v>0</v>
      </c>
      <c r="AA80" s="220">
        <v>0</v>
      </c>
      <c r="AB80" s="220">
        <v>0</v>
      </c>
      <c r="AC80" s="220">
        <v>0</v>
      </c>
      <c r="AD80" s="220">
        <v>0</v>
      </c>
      <c r="AE80" s="220">
        <v>0</v>
      </c>
      <c r="AF80" s="220">
        <v>0</v>
      </c>
      <c r="AG80" s="220">
        <v>0</v>
      </c>
      <c r="AH80" s="220">
        <v>0</v>
      </c>
      <c r="AI80" s="220">
        <v>0</v>
      </c>
      <c r="AJ80" s="220">
        <v>0</v>
      </c>
      <c r="AK80" s="220">
        <v>0</v>
      </c>
      <c r="AL80" s="220">
        <v>0</v>
      </c>
      <c r="AM80" s="220">
        <v>0</v>
      </c>
      <c r="AN80" s="220">
        <v>0</v>
      </c>
      <c r="AQ80" s="41" t="str">
        <f>IF((OR((F80=""),(F80&gt;0))),"1","0")</f>
        <v>0</v>
      </c>
    </row>
    <row r="81" spans="1:43">
      <c r="A81" s="8">
        <f t="shared" si="17"/>
        <v>54</v>
      </c>
      <c r="B81" s="223"/>
      <c r="C81" s="236"/>
      <c r="D81" s="219"/>
      <c r="E81" s="213"/>
      <c r="F81" s="214">
        <f t="shared" si="16"/>
        <v>0</v>
      </c>
      <c r="G81" s="221">
        <v>0</v>
      </c>
      <c r="H81" s="220">
        <v>0</v>
      </c>
      <c r="I81" s="220">
        <v>0</v>
      </c>
      <c r="J81" s="220">
        <v>0</v>
      </c>
      <c r="K81" s="220">
        <v>0</v>
      </c>
      <c r="L81" s="220">
        <v>0</v>
      </c>
      <c r="M81" s="220">
        <v>0</v>
      </c>
      <c r="N81" s="220">
        <v>0</v>
      </c>
      <c r="O81" s="220">
        <v>0</v>
      </c>
      <c r="P81" s="220">
        <v>0</v>
      </c>
      <c r="Q81" s="220">
        <v>0</v>
      </c>
      <c r="R81" s="220">
        <v>0</v>
      </c>
      <c r="S81" s="220">
        <v>0</v>
      </c>
      <c r="T81" s="220">
        <v>0</v>
      </c>
      <c r="U81" s="220">
        <v>0</v>
      </c>
      <c r="V81" s="220">
        <v>0</v>
      </c>
      <c r="W81" s="220">
        <v>0</v>
      </c>
      <c r="X81" s="220">
        <v>0</v>
      </c>
      <c r="Y81" s="220">
        <v>0</v>
      </c>
      <c r="Z81" s="220">
        <v>0</v>
      </c>
      <c r="AA81" s="220">
        <v>0</v>
      </c>
      <c r="AB81" s="220">
        <v>0</v>
      </c>
      <c r="AC81" s="220">
        <v>0</v>
      </c>
      <c r="AD81" s="220">
        <v>0</v>
      </c>
      <c r="AE81" s="220">
        <v>0</v>
      </c>
      <c r="AF81" s="220">
        <v>0</v>
      </c>
      <c r="AG81" s="220">
        <v>0</v>
      </c>
      <c r="AH81" s="220">
        <v>0</v>
      </c>
      <c r="AI81" s="220">
        <v>0</v>
      </c>
      <c r="AJ81" s="220">
        <v>0</v>
      </c>
      <c r="AK81" s="220">
        <v>0</v>
      </c>
      <c r="AL81" s="220">
        <v>0</v>
      </c>
      <c r="AM81" s="220">
        <v>0</v>
      </c>
      <c r="AN81" s="220">
        <v>0</v>
      </c>
      <c r="AQ81" s="41" t="str">
        <f>IF((OR((F81=""),(F81&gt;0))),"1","0")</f>
        <v>0</v>
      </c>
    </row>
    <row r="82" spans="1:43" ht="13.5" thickBot="1">
      <c r="A82" s="8">
        <f t="shared" si="17"/>
        <v>55</v>
      </c>
      <c r="B82" s="223"/>
      <c r="C82" s="236"/>
      <c r="D82" s="219"/>
      <c r="E82" s="213"/>
      <c r="F82" s="214">
        <f t="shared" si="16"/>
        <v>0</v>
      </c>
      <c r="G82" s="221">
        <v>0</v>
      </c>
      <c r="H82" s="220">
        <v>0</v>
      </c>
      <c r="I82" s="220">
        <v>0</v>
      </c>
      <c r="J82" s="220">
        <v>0</v>
      </c>
      <c r="K82" s="220">
        <v>0</v>
      </c>
      <c r="L82" s="220">
        <v>0</v>
      </c>
      <c r="M82" s="220">
        <v>0</v>
      </c>
      <c r="N82" s="220">
        <v>0</v>
      </c>
      <c r="O82" s="220">
        <v>0</v>
      </c>
      <c r="P82" s="220">
        <v>0</v>
      </c>
      <c r="Q82" s="220">
        <v>0</v>
      </c>
      <c r="R82" s="220">
        <v>0</v>
      </c>
      <c r="S82" s="220">
        <v>0</v>
      </c>
      <c r="T82" s="220">
        <v>0</v>
      </c>
      <c r="U82" s="220">
        <v>0</v>
      </c>
      <c r="V82" s="220">
        <v>0</v>
      </c>
      <c r="W82" s="220">
        <v>0</v>
      </c>
      <c r="X82" s="220">
        <v>0</v>
      </c>
      <c r="Y82" s="220">
        <v>0</v>
      </c>
      <c r="Z82" s="220">
        <v>0</v>
      </c>
      <c r="AA82" s="220">
        <v>0</v>
      </c>
      <c r="AB82" s="220">
        <v>0</v>
      </c>
      <c r="AC82" s="220">
        <v>0</v>
      </c>
      <c r="AD82" s="220">
        <v>0</v>
      </c>
      <c r="AE82" s="220">
        <v>0</v>
      </c>
      <c r="AF82" s="220">
        <v>0</v>
      </c>
      <c r="AG82" s="220">
        <v>0</v>
      </c>
      <c r="AH82" s="220">
        <v>0</v>
      </c>
      <c r="AI82" s="220">
        <v>0</v>
      </c>
      <c r="AJ82" s="220">
        <v>0</v>
      </c>
      <c r="AK82" s="220">
        <v>0</v>
      </c>
      <c r="AL82" s="220">
        <v>0</v>
      </c>
      <c r="AM82" s="220">
        <v>0</v>
      </c>
      <c r="AN82" s="220">
        <v>0</v>
      </c>
      <c r="AQ82" s="41" t="str">
        <f>IF((OR((F82=""),(F82&gt;0))),"1","0")</f>
        <v>0</v>
      </c>
    </row>
    <row r="83" spans="1:43" s="191" customFormat="1" ht="14.25" thickTop="1" thickBot="1">
      <c r="A83" s="225"/>
      <c r="B83" s="238" t="s">
        <v>122</v>
      </c>
      <c r="C83" s="239"/>
      <c r="D83" s="240"/>
      <c r="E83" s="241"/>
      <c r="F83" s="242">
        <f t="shared" ref="F83:AK83" si="18">SUM(F75:F82)</f>
        <v>0</v>
      </c>
      <c r="G83" s="243">
        <f t="shared" si="18"/>
        <v>0</v>
      </c>
      <c r="H83" s="244">
        <f t="shared" si="18"/>
        <v>0</v>
      </c>
      <c r="I83" s="244">
        <f t="shared" si="18"/>
        <v>0</v>
      </c>
      <c r="J83" s="244">
        <f t="shared" si="18"/>
        <v>0</v>
      </c>
      <c r="K83" s="244">
        <f t="shared" si="18"/>
        <v>0</v>
      </c>
      <c r="L83" s="244">
        <f t="shared" si="18"/>
        <v>0</v>
      </c>
      <c r="M83" s="244">
        <f t="shared" si="18"/>
        <v>0</v>
      </c>
      <c r="N83" s="244">
        <f t="shared" si="18"/>
        <v>0</v>
      </c>
      <c r="O83" s="244">
        <f t="shared" si="18"/>
        <v>0</v>
      </c>
      <c r="P83" s="244">
        <f t="shared" si="18"/>
        <v>0</v>
      </c>
      <c r="Q83" s="244">
        <f t="shared" si="18"/>
        <v>0</v>
      </c>
      <c r="R83" s="244">
        <f t="shared" si="18"/>
        <v>0</v>
      </c>
      <c r="S83" s="244">
        <f t="shared" si="18"/>
        <v>0</v>
      </c>
      <c r="T83" s="244">
        <f t="shared" si="18"/>
        <v>0</v>
      </c>
      <c r="U83" s="244">
        <f t="shared" si="18"/>
        <v>0</v>
      </c>
      <c r="V83" s="244">
        <f t="shared" si="18"/>
        <v>0</v>
      </c>
      <c r="W83" s="244">
        <f t="shared" si="18"/>
        <v>0</v>
      </c>
      <c r="X83" s="244">
        <f t="shared" si="18"/>
        <v>0</v>
      </c>
      <c r="Y83" s="244">
        <f t="shared" si="18"/>
        <v>0</v>
      </c>
      <c r="Z83" s="244">
        <f t="shared" si="18"/>
        <v>0</v>
      </c>
      <c r="AA83" s="244">
        <f t="shared" si="18"/>
        <v>0</v>
      </c>
      <c r="AB83" s="244">
        <f t="shared" si="18"/>
        <v>0</v>
      </c>
      <c r="AC83" s="244">
        <f t="shared" si="18"/>
        <v>0</v>
      </c>
      <c r="AD83" s="244">
        <f t="shared" si="18"/>
        <v>0</v>
      </c>
      <c r="AE83" s="244">
        <f t="shared" si="18"/>
        <v>0</v>
      </c>
      <c r="AF83" s="244">
        <f t="shared" si="18"/>
        <v>0</v>
      </c>
      <c r="AG83" s="244">
        <f t="shared" si="18"/>
        <v>0</v>
      </c>
      <c r="AH83" s="244">
        <f t="shared" si="18"/>
        <v>0</v>
      </c>
      <c r="AI83" s="244">
        <f t="shared" si="18"/>
        <v>0</v>
      </c>
      <c r="AJ83" s="244">
        <f t="shared" si="18"/>
        <v>0</v>
      </c>
      <c r="AK83" s="244">
        <f t="shared" si="18"/>
        <v>0</v>
      </c>
      <c r="AL83" s="244">
        <f>SUM(AL75:AL82)</f>
        <v>0</v>
      </c>
      <c r="AM83" s="244">
        <f>SUM(AM75:AM82)</f>
        <v>0</v>
      </c>
      <c r="AN83" s="244">
        <f>SUM(AN75:AN82)</f>
        <v>0</v>
      </c>
      <c r="AQ83" s="41" t="str">
        <f t="shared" si="2"/>
        <v>0</v>
      </c>
    </row>
    <row r="84" spans="1:43">
      <c r="F84" s="128"/>
    </row>
    <row r="85" spans="1:43">
      <c r="F85" s="122">
        <f>SUM(F64,F72,)</f>
        <v>303245.75</v>
      </c>
    </row>
  </sheetData>
  <autoFilter ref="AQ10:AQ83"/>
  <dataValidations count="3">
    <dataValidation type="list" allowBlank="1" showInputMessage="1" showErrorMessage="1" sqref="D19:D45">
      <formula1>"ManTech,Subcontractor,Consultant,LocalNational"</formula1>
    </dataValidation>
    <dataValidation type="list" allowBlank="1" showInputMessage="1" showErrorMessage="1" error="Please enter either Government (Govt) or Contractor (Contr) for each labor category." sqref="E19 E22:E45">
      <formula1>"Govt,Contr,Govt_Sub"</formula1>
    </dataValidation>
    <dataValidation type="list" allowBlank="1" showInputMessage="1" showErrorMessage="1" error="Please enter either Government (Govt) or Contractor (Contr) for each labor category." sqref="E20:E21">
      <formula1>"Govt,Contr"</formula1>
    </dataValidation>
  </dataValidations>
  <pageMargins left="0.75" right="0.75" top="1" bottom="1" header="0.5" footer="0.5"/>
  <pageSetup paperSize="17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4"/>
  </sheetPr>
  <dimension ref="A1:Q41"/>
  <sheetViews>
    <sheetView tabSelected="1" topLeftCell="G1" workbookViewId="0">
      <selection activeCell="L8" sqref="L8"/>
    </sheetView>
  </sheetViews>
  <sheetFormatPr defaultRowHeight="12.75"/>
  <cols>
    <col min="1" max="2" width="9.140625" style="255"/>
    <col min="3" max="3" width="14.85546875" style="255" customWidth="1"/>
    <col min="4" max="4" width="13.42578125" style="255" customWidth="1"/>
    <col min="5" max="5" width="50" style="255" customWidth="1"/>
    <col min="6" max="6" width="17.42578125" style="255" customWidth="1"/>
    <col min="7" max="9" width="15.28515625" style="256" customWidth="1"/>
    <col min="10" max="11" width="9.5703125" style="255" customWidth="1"/>
    <col min="12" max="12" width="15" style="255" customWidth="1"/>
    <col min="13" max="13" width="14.140625" style="255" bestFit="1" customWidth="1"/>
    <col min="14" max="14" width="12.85546875" style="255" bestFit="1" customWidth="1"/>
    <col min="15" max="15" width="12.28515625" style="255" bestFit="1" customWidth="1"/>
    <col min="16" max="16384" width="9.140625" style="255"/>
  </cols>
  <sheetData>
    <row r="1" spans="1:17" s="245" customFormat="1" ht="20.100000000000001" customHeight="1">
      <c r="C1" s="301" t="s">
        <v>126</v>
      </c>
      <c r="D1" s="302"/>
      <c r="G1" s="246"/>
      <c r="H1" s="246"/>
      <c r="I1" s="246"/>
    </row>
    <row r="2" spans="1:17" s="245" customFormat="1" ht="20.100000000000001" customHeight="1">
      <c r="C2" s="247" t="s">
        <v>127</v>
      </c>
      <c r="D2" s="248">
        <f>+$M$41</f>
        <v>0</v>
      </c>
      <c r="G2" s="246"/>
      <c r="H2" s="246"/>
      <c r="I2" s="246"/>
    </row>
    <row r="3" spans="1:17" s="245" customFormat="1" ht="20.100000000000001" customHeight="1">
      <c r="C3" s="249" t="s">
        <v>128</v>
      </c>
      <c r="D3" s="250">
        <f>+$N$41</f>
        <v>0</v>
      </c>
      <c r="G3" s="246"/>
      <c r="H3" s="246"/>
      <c r="I3" s="246"/>
    </row>
    <row r="4" spans="1:17" s="245" customFormat="1" ht="20.100000000000001" customHeight="1">
      <c r="C4" s="249" t="s">
        <v>59</v>
      </c>
      <c r="D4" s="250">
        <f>+D2-D3</f>
        <v>0</v>
      </c>
      <c r="G4" s="246"/>
      <c r="H4" s="246"/>
      <c r="I4" s="246"/>
    </row>
    <row r="5" spans="1:17" s="245" customFormat="1" ht="20.100000000000001" customHeight="1">
      <c r="C5" s="251" t="s">
        <v>129</v>
      </c>
      <c r="D5" s="252" t="e">
        <f>+D4/D3</f>
        <v>#DIV/0!</v>
      </c>
      <c r="G5" s="246"/>
      <c r="H5" s="246"/>
      <c r="I5" s="246"/>
    </row>
    <row r="6" spans="1:17" s="245" customFormat="1" ht="20.100000000000001" customHeight="1" thickBot="1">
      <c r="G6" s="246"/>
      <c r="H6" s="246"/>
      <c r="I6" s="246"/>
      <c r="M6" s="253" t="s">
        <v>130</v>
      </c>
      <c r="N6" s="254">
        <v>12</v>
      </c>
    </row>
    <row r="7" spans="1:17" ht="13.5" thickBot="1">
      <c r="E7" s="255">
        <f>COUNTA(#REF!)</f>
        <v>1</v>
      </c>
      <c r="K7" s="245"/>
      <c r="L7" s="245"/>
      <c r="M7" s="303" t="s">
        <v>131</v>
      </c>
      <c r="N7" s="304"/>
      <c r="O7" s="304"/>
      <c r="P7" s="305"/>
      <c r="Q7" s="245"/>
    </row>
    <row r="8" spans="1:17" ht="29.25" thickBot="1">
      <c r="B8" s="257" t="s">
        <v>132</v>
      </c>
      <c r="C8" s="258" t="s">
        <v>13</v>
      </c>
      <c r="D8" s="258" t="s">
        <v>14</v>
      </c>
      <c r="E8" s="258" t="s">
        <v>15</v>
      </c>
      <c r="F8" s="258" t="s">
        <v>16</v>
      </c>
      <c r="G8" s="259" t="s">
        <v>133</v>
      </c>
      <c r="H8" s="259" t="s">
        <v>134</v>
      </c>
      <c r="I8" s="259" t="s">
        <v>135</v>
      </c>
      <c r="J8" s="260" t="s">
        <v>136</v>
      </c>
      <c r="K8" s="261" t="s">
        <v>137</v>
      </c>
      <c r="L8" s="262" t="s">
        <v>138</v>
      </c>
      <c r="M8" s="263" t="s">
        <v>127</v>
      </c>
      <c r="N8" s="264" t="s">
        <v>128</v>
      </c>
      <c r="O8" s="264" t="s">
        <v>135</v>
      </c>
      <c r="P8" s="265" t="s">
        <v>136</v>
      </c>
      <c r="Q8" s="245"/>
    </row>
    <row r="9" spans="1:17" ht="20.100000000000001" customHeight="1">
      <c r="A9" s="255">
        <v>3</v>
      </c>
      <c r="B9" s="266">
        <v>1</v>
      </c>
      <c r="C9" s="267" t="s">
        <v>139</v>
      </c>
      <c r="D9" s="267" t="s">
        <v>140</v>
      </c>
      <c r="E9" s="267" t="s">
        <v>141</v>
      </c>
      <c r="F9" s="267" t="s">
        <v>142</v>
      </c>
      <c r="G9" s="268">
        <f>HLOOKUP($A9,'WBS-Price'!$T$11:$CE$119,109,FALSE)</f>
        <v>50168.654000000002</v>
      </c>
      <c r="H9" s="268">
        <f>HLOOKUP($A9,'WBS-Price'!$T$11:$CE$119,100,FALSE)</f>
        <v>40134.654000000002</v>
      </c>
      <c r="I9" s="268">
        <f>HLOOKUP($A9,'WBS-Price'!$T$11:$CE$119,107,FALSE)</f>
        <v>10034</v>
      </c>
      <c r="J9" s="269">
        <f>+I9/H9</f>
        <v>0.25000838427559385</v>
      </c>
      <c r="K9" s="270">
        <f>HLOOKUP($A9,'WBS-Price'!$T$10:$DE$200,110,FALSE)</f>
        <v>660</v>
      </c>
      <c r="L9" s="271"/>
      <c r="M9" s="272">
        <f>IF(L9="X",G9*N$6,0)</f>
        <v>0</v>
      </c>
      <c r="N9" s="273">
        <f>IF(L9="X",H9*$N$6,0)</f>
        <v>0</v>
      </c>
      <c r="O9" s="273">
        <f>IF(L9="X",I9*$N$6,0)</f>
        <v>0</v>
      </c>
      <c r="P9" s="274">
        <f>IF(N9=0,0,O9/N9)</f>
        <v>0</v>
      </c>
      <c r="Q9" s="245"/>
    </row>
    <row r="10" spans="1:17" ht="45" customHeight="1">
      <c r="A10" s="255">
        <f>1+A9</f>
        <v>4</v>
      </c>
      <c r="B10" s="275">
        <v>2</v>
      </c>
      <c r="C10" s="276" t="s">
        <v>143</v>
      </c>
      <c r="D10" s="276" t="s">
        <v>144</v>
      </c>
      <c r="E10" s="276" t="s">
        <v>145</v>
      </c>
      <c r="F10" s="276" t="s">
        <v>142</v>
      </c>
      <c r="G10" s="277">
        <f>HLOOKUP($A10,'WBS-Price'!$T$11:$CE$119,109,FALSE)</f>
        <v>65716.972799999989</v>
      </c>
      <c r="H10" s="277">
        <f>HLOOKUP($A10,'WBS-Price'!$T$11:$CE$119,100,FALSE)</f>
        <v>52572.972799999996</v>
      </c>
      <c r="I10" s="277">
        <f>HLOOKUP($A10,'WBS-Price'!$T$11:$CE$119,107,FALSE)</f>
        <v>13144</v>
      </c>
      <c r="J10" s="278">
        <f t="shared" ref="J10:J40" si="0">+I10/H10</f>
        <v>0.25001439522932972</v>
      </c>
      <c r="K10" s="279">
        <f>HLOOKUP($A10,'WBS-Price'!$T$10:$DE$200,110,FALSE)</f>
        <v>880</v>
      </c>
      <c r="L10" s="271"/>
      <c r="M10" s="280">
        <f>IF(L10="X",G10*N$6,0)</f>
        <v>0</v>
      </c>
      <c r="N10" s="281">
        <f>IF(L10="X",H10*$N$6,0)</f>
        <v>0</v>
      </c>
      <c r="O10" s="281">
        <f>IF(L10="X",I10*$N$6,0)</f>
        <v>0</v>
      </c>
      <c r="P10" s="282">
        <f t="shared" ref="P10" si="1">IF(N10=0,0,O10/N10)</f>
        <v>0</v>
      </c>
      <c r="Q10" s="245"/>
    </row>
    <row r="11" spans="1:17" ht="31.5" customHeight="1">
      <c r="A11" s="255">
        <f t="shared" ref="A11:A40" si="2">1+A10</f>
        <v>5</v>
      </c>
      <c r="B11" s="275">
        <v>3</v>
      </c>
      <c r="C11" s="276" t="s">
        <v>143</v>
      </c>
      <c r="D11" s="276" t="s">
        <v>146</v>
      </c>
      <c r="E11" s="276" t="s">
        <v>147</v>
      </c>
      <c r="F11" s="276" t="s">
        <v>148</v>
      </c>
      <c r="G11" s="277">
        <f>HLOOKUP($A11,'WBS-Price'!$T$11:$CE$119,109,FALSE)</f>
        <v>81261.291599999997</v>
      </c>
      <c r="H11" s="277">
        <f>HLOOKUP($A11,'WBS-Price'!$T$11:$CE$119,100,FALSE)</f>
        <v>65009.291600000004</v>
      </c>
      <c r="I11" s="277">
        <f>HLOOKUP($A11,'WBS-Price'!$T$11:$CE$119,107,FALSE)</f>
        <v>16252</v>
      </c>
      <c r="J11" s="278">
        <f t="shared" si="0"/>
        <v>0.24999503301771095</v>
      </c>
      <c r="K11" s="279">
        <f>HLOOKUP($A11,'WBS-Price'!$T$10:$DE$200,110,FALSE)</f>
        <v>1100</v>
      </c>
      <c r="L11" s="271"/>
      <c r="M11" s="283">
        <f>IF(L11="X",G11*N$6,0)</f>
        <v>0</v>
      </c>
      <c r="N11" s="284">
        <f>IF(L11="X",H11*$N$6,0)</f>
        <v>0</v>
      </c>
      <c r="O11" s="284">
        <f>IF(L11="X",I11*$N$6,0)</f>
        <v>0</v>
      </c>
      <c r="P11" s="282">
        <f>IF(N11=0,0,O11/N11)</f>
        <v>0</v>
      </c>
      <c r="Q11" s="245"/>
    </row>
    <row r="12" spans="1:17" ht="36" customHeight="1">
      <c r="A12" s="255">
        <f t="shared" si="2"/>
        <v>6</v>
      </c>
      <c r="B12" s="285">
        <v>4.0999999999999996</v>
      </c>
      <c r="C12" s="286" t="s">
        <v>149</v>
      </c>
      <c r="D12" s="286" t="s">
        <v>150</v>
      </c>
      <c r="E12" s="286" t="s">
        <v>151</v>
      </c>
      <c r="F12" s="286" t="s">
        <v>148</v>
      </c>
      <c r="G12" s="277">
        <f>HLOOKUP($A12,'WBS-Price'!$T$11:$CE$119,109,FALSE)</f>
        <v>65716.972799999989</v>
      </c>
      <c r="H12" s="277">
        <f>HLOOKUP($A12,'WBS-Price'!$T$11:$CE$119,100,FALSE)</f>
        <v>52572.972799999996</v>
      </c>
      <c r="I12" s="277">
        <f>HLOOKUP($A12,'WBS-Price'!$T$11:$CE$119,107,FALSE)</f>
        <v>13144</v>
      </c>
      <c r="J12" s="278">
        <f t="shared" si="0"/>
        <v>0.25001439522932972</v>
      </c>
      <c r="K12" s="279">
        <f>HLOOKUP($A12,'WBS-Price'!$T$10:$DE$200,110,FALSE)</f>
        <v>880</v>
      </c>
      <c r="L12" s="271"/>
      <c r="M12" s="283">
        <f>IF(L12="X",G12*N$6,0)</f>
        <v>0</v>
      </c>
      <c r="N12" s="284">
        <f>IF(L12="X",H12*$N$6,0)</f>
        <v>0</v>
      </c>
      <c r="O12" s="284">
        <f>IF(L12="X",I12*$N$6,0)</f>
        <v>0</v>
      </c>
      <c r="P12" s="282">
        <f t="shared" ref="P12:P41" si="3">IF(N12=0,0,O12/N12)</f>
        <v>0</v>
      </c>
    </row>
    <row r="13" spans="1:17" ht="36" customHeight="1">
      <c r="A13" s="255">
        <f t="shared" si="2"/>
        <v>7</v>
      </c>
      <c r="B13" s="275">
        <v>4.2</v>
      </c>
      <c r="C13" s="276" t="s">
        <v>149</v>
      </c>
      <c r="D13" s="276" t="s">
        <v>152</v>
      </c>
      <c r="E13" s="276" t="s">
        <v>153</v>
      </c>
      <c r="F13" s="276" t="s">
        <v>148</v>
      </c>
      <c r="G13" s="277">
        <f>HLOOKUP($A13,'WBS-Price'!$T$11:$CE$119,109,FALSE)</f>
        <v>81261.291599999997</v>
      </c>
      <c r="H13" s="277">
        <f>HLOOKUP($A13,'WBS-Price'!$T$11:$CE$119,100,FALSE)</f>
        <v>65009.291600000004</v>
      </c>
      <c r="I13" s="277">
        <f>HLOOKUP($A13,'WBS-Price'!$T$11:$CE$119,107,FALSE)</f>
        <v>16252</v>
      </c>
      <c r="J13" s="278">
        <f t="shared" si="0"/>
        <v>0.24999503301771095</v>
      </c>
      <c r="K13" s="279">
        <f>HLOOKUP($A13,'WBS-Price'!$T$10:$DE$200,110,FALSE)</f>
        <v>1100</v>
      </c>
      <c r="L13" s="271"/>
      <c r="M13" s="283">
        <f t="shared" ref="M13:M40" si="4">IF(L13="X",G13*N$6,0)</f>
        <v>0</v>
      </c>
      <c r="N13" s="284">
        <f t="shared" ref="N13:N40" si="5">IF(L13="X",H13*$N$6,0)</f>
        <v>0</v>
      </c>
      <c r="O13" s="284">
        <f t="shared" ref="O13:O40" si="6">IF(L13="X",I13*$N$6,0)</f>
        <v>0</v>
      </c>
      <c r="P13" s="282">
        <f t="shared" si="3"/>
        <v>0</v>
      </c>
    </row>
    <row r="14" spans="1:17" ht="36" customHeight="1">
      <c r="A14" s="255">
        <f t="shared" si="2"/>
        <v>8</v>
      </c>
      <c r="B14" s="275">
        <v>4.3</v>
      </c>
      <c r="C14" s="276" t="s">
        <v>149</v>
      </c>
      <c r="D14" s="276" t="s">
        <v>154</v>
      </c>
      <c r="E14" s="276" t="s">
        <v>155</v>
      </c>
      <c r="F14" s="276" t="s">
        <v>156</v>
      </c>
      <c r="G14" s="277">
        <f>HLOOKUP($A14,'WBS-Price'!$T$11:$CE$119,109,FALSE)</f>
        <v>145734.89679999999</v>
      </c>
      <c r="H14" s="277">
        <f>HLOOKUP($A14,'WBS-Price'!$T$11:$CE$119,100,FALSE)</f>
        <v>116587.8968</v>
      </c>
      <c r="I14" s="277">
        <f>HLOOKUP($A14,'WBS-Price'!$T$11:$CE$119,107,FALSE)</f>
        <v>29147</v>
      </c>
      <c r="J14" s="278">
        <f t="shared" si="0"/>
        <v>0.25000022129226712</v>
      </c>
      <c r="K14" s="279">
        <f>HLOOKUP($A14,'WBS-Price'!$T$10:$DE$200,110,FALSE)</f>
        <v>1760</v>
      </c>
      <c r="L14" s="271"/>
      <c r="M14" s="283">
        <f t="shared" si="4"/>
        <v>0</v>
      </c>
      <c r="N14" s="284">
        <f t="shared" si="5"/>
        <v>0</v>
      </c>
      <c r="O14" s="284">
        <f t="shared" si="6"/>
        <v>0</v>
      </c>
      <c r="P14" s="282">
        <f t="shared" si="3"/>
        <v>0</v>
      </c>
    </row>
    <row r="15" spans="1:17" ht="20.100000000000001" customHeight="1">
      <c r="A15" s="255">
        <f t="shared" si="2"/>
        <v>9</v>
      </c>
      <c r="B15" s="285">
        <v>5.0999999999999996</v>
      </c>
      <c r="C15" s="286" t="s">
        <v>157</v>
      </c>
      <c r="D15" s="286" t="s">
        <v>158</v>
      </c>
      <c r="E15" s="286" t="s">
        <v>159</v>
      </c>
      <c r="F15" s="286" t="s">
        <v>156</v>
      </c>
      <c r="G15" s="277">
        <f>HLOOKUP($A15,'WBS-Price'!$T$11:$CE$119,109,FALSE)</f>
        <v>15548.318800000001</v>
      </c>
      <c r="H15" s="277">
        <f>HLOOKUP($A15,'WBS-Price'!$T$11:$CE$119,100,FALSE)</f>
        <v>12438.318800000001</v>
      </c>
      <c r="I15" s="277">
        <f>HLOOKUP($A15,'WBS-Price'!$T$11:$CE$119,107,FALSE)</f>
        <v>3110</v>
      </c>
      <c r="J15" s="278">
        <f t="shared" si="0"/>
        <v>0.25003379074027271</v>
      </c>
      <c r="K15" s="279">
        <f>HLOOKUP($A15,'WBS-Price'!$T$10:$DE$200,110,FALSE)</f>
        <v>220</v>
      </c>
      <c r="L15" s="271"/>
      <c r="M15" s="283">
        <f t="shared" si="4"/>
        <v>0</v>
      </c>
      <c r="N15" s="284">
        <f t="shared" si="5"/>
        <v>0</v>
      </c>
      <c r="O15" s="284">
        <f t="shared" si="6"/>
        <v>0</v>
      </c>
      <c r="P15" s="282">
        <f t="shared" si="3"/>
        <v>0</v>
      </c>
    </row>
    <row r="16" spans="1:17" ht="39" customHeight="1">
      <c r="A16" s="255">
        <f t="shared" si="2"/>
        <v>10</v>
      </c>
      <c r="B16" s="275">
        <v>5.2</v>
      </c>
      <c r="C16" s="276" t="s">
        <v>157</v>
      </c>
      <c r="D16" s="276" t="s">
        <v>160</v>
      </c>
      <c r="E16" s="276" t="s">
        <v>161</v>
      </c>
      <c r="F16" s="276">
        <v>3.26</v>
      </c>
      <c r="G16" s="277">
        <f>HLOOKUP($A16,'WBS-Price'!$T$11:$CE$119,109,FALSE)</f>
        <v>17424.0304</v>
      </c>
      <c r="H16" s="277">
        <f>HLOOKUP($A16,'WBS-Price'!$T$11:$CE$119,100,FALSE)</f>
        <v>13939.0304</v>
      </c>
      <c r="I16" s="277">
        <f>HLOOKUP($A16,'WBS-Price'!$T$11:$CE$119,107,FALSE)</f>
        <v>3485</v>
      </c>
      <c r="J16" s="278">
        <f t="shared" si="0"/>
        <v>0.25001739001874906</v>
      </c>
      <c r="K16" s="279">
        <f>HLOOKUP($A16,'WBS-Price'!$T$10:$DE$200,110,FALSE)</f>
        <v>220</v>
      </c>
      <c r="L16" s="271"/>
      <c r="M16" s="283">
        <f t="shared" si="4"/>
        <v>0</v>
      </c>
      <c r="N16" s="284">
        <f t="shared" si="5"/>
        <v>0</v>
      </c>
      <c r="O16" s="284">
        <f t="shared" si="6"/>
        <v>0</v>
      </c>
      <c r="P16" s="282">
        <f t="shared" si="3"/>
        <v>0</v>
      </c>
    </row>
    <row r="17" spans="1:16" ht="39" customHeight="1">
      <c r="A17" s="255">
        <f t="shared" si="2"/>
        <v>11</v>
      </c>
      <c r="B17" s="275">
        <v>5.3</v>
      </c>
      <c r="C17" s="276" t="s">
        <v>157</v>
      </c>
      <c r="D17" s="276" t="s">
        <v>162</v>
      </c>
      <c r="E17" s="276" t="s">
        <v>163</v>
      </c>
      <c r="F17" s="276" t="s">
        <v>148</v>
      </c>
      <c r="G17" s="277">
        <f>HLOOKUP($A17,'WBS-Price'!$T$11:$CE$119,109,FALSE)</f>
        <v>32970.349199999997</v>
      </c>
      <c r="H17" s="277">
        <f>HLOOKUP($A17,'WBS-Price'!$T$11:$CE$119,100,FALSE)</f>
        <v>26376.349200000001</v>
      </c>
      <c r="I17" s="277">
        <f>HLOOKUP($A17,'WBS-Price'!$T$11:$CE$119,107,FALSE)</f>
        <v>6594</v>
      </c>
      <c r="J17" s="278">
        <f t="shared" si="0"/>
        <v>0.24999669021670368</v>
      </c>
      <c r="K17" s="279">
        <f>HLOOKUP($A17,'WBS-Price'!$T$10:$DE$200,110,FALSE)</f>
        <v>440</v>
      </c>
      <c r="L17" s="271"/>
      <c r="M17" s="283">
        <f t="shared" si="4"/>
        <v>0</v>
      </c>
      <c r="N17" s="284">
        <f t="shared" si="5"/>
        <v>0</v>
      </c>
      <c r="O17" s="284">
        <f t="shared" si="6"/>
        <v>0</v>
      </c>
      <c r="P17" s="282">
        <f t="shared" si="3"/>
        <v>0</v>
      </c>
    </row>
    <row r="18" spans="1:16" ht="39" customHeight="1">
      <c r="A18" s="255">
        <f t="shared" si="2"/>
        <v>12</v>
      </c>
      <c r="B18" s="275">
        <v>5.4</v>
      </c>
      <c r="C18" s="276" t="s">
        <v>157</v>
      </c>
      <c r="D18" s="276" t="s">
        <v>164</v>
      </c>
      <c r="E18" s="276" t="s">
        <v>165</v>
      </c>
      <c r="F18" s="276" t="s">
        <v>142</v>
      </c>
      <c r="G18" s="277">
        <f>HLOOKUP($A18,'WBS-Price'!$T$11:$CE$119,109,FALSE)</f>
        <v>8598.652399999999</v>
      </c>
      <c r="H18" s="277">
        <f>HLOOKUP($A18,'WBS-Price'!$T$11:$CE$119,100,FALSE)</f>
        <v>6878.6523999999999</v>
      </c>
      <c r="I18" s="277">
        <f>HLOOKUP($A18,'WBS-Price'!$T$11:$CE$119,107,FALSE)</f>
        <v>1720</v>
      </c>
      <c r="J18" s="278">
        <f t="shared" si="0"/>
        <v>0.25004897761660411</v>
      </c>
      <c r="K18" s="279">
        <f>HLOOKUP($A18,'WBS-Price'!$T$10:$DE$200,110,FALSE)</f>
        <v>110</v>
      </c>
      <c r="L18" s="271"/>
      <c r="M18" s="283">
        <f t="shared" si="4"/>
        <v>0</v>
      </c>
      <c r="N18" s="284">
        <f t="shared" si="5"/>
        <v>0</v>
      </c>
      <c r="O18" s="284">
        <f t="shared" si="6"/>
        <v>0</v>
      </c>
      <c r="P18" s="282">
        <f t="shared" si="3"/>
        <v>0</v>
      </c>
    </row>
    <row r="19" spans="1:16" ht="39" customHeight="1">
      <c r="A19" s="255">
        <f t="shared" si="2"/>
        <v>13</v>
      </c>
      <c r="B19" s="275">
        <v>5.5</v>
      </c>
      <c r="C19" s="276" t="s">
        <v>157</v>
      </c>
      <c r="D19" s="276" t="s">
        <v>166</v>
      </c>
      <c r="E19" s="276" t="s">
        <v>167</v>
      </c>
      <c r="F19" s="276" t="s">
        <v>148</v>
      </c>
      <c r="G19" s="277">
        <f>HLOOKUP($A19,'WBS-Price'!$T$11:$CE$119,109,FALSE)</f>
        <v>31141.539199999999</v>
      </c>
      <c r="H19" s="277">
        <f>HLOOKUP($A19,'WBS-Price'!$T$11:$CE$119,100,FALSE)</f>
        <v>24913.539199999999</v>
      </c>
      <c r="I19" s="277">
        <f>HLOOKUP($A19,'WBS-Price'!$T$11:$CE$119,107,FALSE)</f>
        <v>6228</v>
      </c>
      <c r="J19" s="278">
        <f t="shared" si="0"/>
        <v>0.24998455458307586</v>
      </c>
      <c r="K19" s="279">
        <f>HLOOKUP($A19,'WBS-Price'!$T$10:$DE$200,110,FALSE)</f>
        <v>440</v>
      </c>
      <c r="L19" s="271"/>
      <c r="M19" s="283">
        <f t="shared" si="4"/>
        <v>0</v>
      </c>
      <c r="N19" s="284">
        <f t="shared" si="5"/>
        <v>0</v>
      </c>
      <c r="O19" s="284">
        <f t="shared" si="6"/>
        <v>0</v>
      </c>
      <c r="P19" s="282">
        <f t="shared" si="3"/>
        <v>0</v>
      </c>
    </row>
    <row r="20" spans="1:16" ht="20.100000000000001" customHeight="1">
      <c r="A20" s="255">
        <f t="shared" si="2"/>
        <v>14</v>
      </c>
      <c r="B20" s="275">
        <v>6.1</v>
      </c>
      <c r="C20" s="276" t="s">
        <v>168</v>
      </c>
      <c r="D20" s="276" t="s">
        <v>169</v>
      </c>
      <c r="E20" s="276" t="s">
        <v>170</v>
      </c>
      <c r="F20" s="276">
        <v>3.1</v>
      </c>
      <c r="G20" s="277">
        <f>HLOOKUP($A20,'WBS-Price'!$T$11:$CE$119,109,FALSE)</f>
        <v>17198.304799999998</v>
      </c>
      <c r="H20" s="277">
        <f>HLOOKUP($A20,'WBS-Price'!$T$11:$CE$119,100,FALSE)</f>
        <v>13758.3048</v>
      </c>
      <c r="I20" s="277">
        <f>HLOOKUP($A20,'WBS-Price'!$T$11:$CE$119,107,FALSE)</f>
        <v>3440</v>
      </c>
      <c r="J20" s="278">
        <f t="shared" si="0"/>
        <v>0.25003080321348892</v>
      </c>
      <c r="K20" s="279">
        <f>HLOOKUP($A20,'WBS-Price'!$T$10:$DE$200,110,FALSE)</f>
        <v>220</v>
      </c>
      <c r="L20" s="271"/>
      <c r="M20" s="283">
        <f t="shared" si="4"/>
        <v>0</v>
      </c>
      <c r="N20" s="284">
        <f t="shared" si="5"/>
        <v>0</v>
      </c>
      <c r="O20" s="284">
        <f t="shared" si="6"/>
        <v>0</v>
      </c>
      <c r="P20" s="282">
        <f t="shared" si="3"/>
        <v>0</v>
      </c>
    </row>
    <row r="21" spans="1:16" ht="20.100000000000001" customHeight="1">
      <c r="A21" s="255">
        <f t="shared" si="2"/>
        <v>15</v>
      </c>
      <c r="B21" s="275">
        <v>6.2</v>
      </c>
      <c r="C21" s="276" t="s">
        <v>168</v>
      </c>
      <c r="D21" s="276" t="s">
        <v>171</v>
      </c>
      <c r="E21" s="276" t="s">
        <v>172</v>
      </c>
      <c r="F21" s="276">
        <v>3.4</v>
      </c>
      <c r="G21" s="277">
        <f>HLOOKUP($A21,'WBS-Price'!$T$11:$CE$119,109,FALSE)</f>
        <v>25799.18</v>
      </c>
      <c r="H21" s="277">
        <f>HLOOKUP($A21,'WBS-Price'!$T$11:$CE$119,100,FALSE)</f>
        <v>20639.18</v>
      </c>
      <c r="I21" s="277">
        <f>HLOOKUP($A21,'WBS-Price'!$T$11:$CE$119,107,FALSE)</f>
        <v>5160</v>
      </c>
      <c r="J21" s="278">
        <f t="shared" si="0"/>
        <v>0.25000993256515036</v>
      </c>
      <c r="K21" s="279">
        <f>HLOOKUP($A21,'WBS-Price'!$T$10:$DE$200,110,FALSE)</f>
        <v>330</v>
      </c>
      <c r="L21" s="271"/>
      <c r="M21" s="283">
        <f t="shared" si="4"/>
        <v>0</v>
      </c>
      <c r="N21" s="284">
        <f t="shared" si="5"/>
        <v>0</v>
      </c>
      <c r="O21" s="284">
        <f t="shared" si="6"/>
        <v>0</v>
      </c>
      <c r="P21" s="282">
        <f t="shared" si="3"/>
        <v>0</v>
      </c>
    </row>
    <row r="22" spans="1:16" ht="20.100000000000001" customHeight="1">
      <c r="A22" s="255">
        <f t="shared" si="2"/>
        <v>16</v>
      </c>
      <c r="B22" s="285">
        <v>7.1</v>
      </c>
      <c r="C22" s="286" t="s">
        <v>173</v>
      </c>
      <c r="D22" s="286" t="s">
        <v>174</v>
      </c>
      <c r="E22" s="286" t="s">
        <v>175</v>
      </c>
      <c r="F22" s="286">
        <v>3.6</v>
      </c>
      <c r="G22" s="277">
        <f>HLOOKUP($A22,'WBS-Price'!$T$11:$CE$119,109,FALSE)</f>
        <v>31092.637600000002</v>
      </c>
      <c r="H22" s="277">
        <f>HLOOKUP($A22,'WBS-Price'!$T$11:$CE$119,100,FALSE)</f>
        <v>24873.637600000002</v>
      </c>
      <c r="I22" s="277">
        <f>HLOOKUP($A22,'WBS-Price'!$T$11:$CE$119,107,FALSE)</f>
        <v>6219</v>
      </c>
      <c r="J22" s="278">
        <f t="shared" si="0"/>
        <v>0.25002374401402389</v>
      </c>
      <c r="K22" s="279">
        <f>HLOOKUP($A22,'WBS-Price'!$T$10:$DE$200,110,FALSE)</f>
        <v>440</v>
      </c>
      <c r="L22" s="271"/>
      <c r="M22" s="283">
        <f t="shared" si="4"/>
        <v>0</v>
      </c>
      <c r="N22" s="284">
        <f t="shared" si="5"/>
        <v>0</v>
      </c>
      <c r="O22" s="284">
        <f t="shared" si="6"/>
        <v>0</v>
      </c>
      <c r="P22" s="282">
        <f t="shared" si="3"/>
        <v>0</v>
      </c>
    </row>
    <row r="23" spans="1:16" ht="20.100000000000001" customHeight="1">
      <c r="A23" s="255">
        <f t="shared" si="2"/>
        <v>17</v>
      </c>
      <c r="B23" s="275">
        <v>7.2</v>
      </c>
      <c r="C23" s="276" t="s">
        <v>176</v>
      </c>
      <c r="D23" s="276" t="s">
        <v>177</v>
      </c>
      <c r="E23" s="276" t="s">
        <v>178</v>
      </c>
      <c r="F23" s="276">
        <v>3.6</v>
      </c>
      <c r="G23" s="277">
        <f>HLOOKUP($A23,'WBS-Price'!$T$11:$CE$119,109,FALSE)</f>
        <v>77758.044800000003</v>
      </c>
      <c r="H23" s="277">
        <f>HLOOKUP($A23,'WBS-Price'!$T$11:$CE$119,100,FALSE)</f>
        <v>62206.044799999996</v>
      </c>
      <c r="I23" s="277">
        <f>HLOOKUP($A23,'WBS-Price'!$T$11:$CE$119,107,FALSE)</f>
        <v>15552</v>
      </c>
      <c r="J23" s="278">
        <f t="shared" si="0"/>
        <v>0.2500078577572577</v>
      </c>
      <c r="K23" s="279">
        <f>HLOOKUP($A23,'WBS-Price'!$T$10:$DE$200,110,FALSE)</f>
        <v>1100</v>
      </c>
      <c r="L23" s="271"/>
      <c r="M23" s="283">
        <f t="shared" si="4"/>
        <v>0</v>
      </c>
      <c r="N23" s="284">
        <f t="shared" si="5"/>
        <v>0</v>
      </c>
      <c r="O23" s="284">
        <f t="shared" si="6"/>
        <v>0</v>
      </c>
      <c r="P23" s="282">
        <f t="shared" si="3"/>
        <v>0</v>
      </c>
    </row>
    <row r="24" spans="1:16" ht="20.100000000000001" customHeight="1">
      <c r="A24" s="255">
        <f t="shared" si="2"/>
        <v>18</v>
      </c>
      <c r="B24" s="275">
        <v>7.3</v>
      </c>
      <c r="C24" s="276" t="s">
        <v>176</v>
      </c>
      <c r="D24" s="276" t="s">
        <v>179</v>
      </c>
      <c r="E24" s="276" t="s">
        <v>180</v>
      </c>
      <c r="F24" s="276">
        <v>3.6</v>
      </c>
      <c r="G24" s="277">
        <f>HLOOKUP($A24,'WBS-Price'!$T$11:$CE$119,109,FALSE)</f>
        <v>108852.68240000001</v>
      </c>
      <c r="H24" s="277">
        <f>HLOOKUP($A24,'WBS-Price'!$T$11:$CE$119,100,FALSE)</f>
        <v>87081.682400000005</v>
      </c>
      <c r="I24" s="277">
        <f>HLOOKUP($A24,'WBS-Price'!$T$11:$CE$119,107,FALSE)</f>
        <v>21771</v>
      </c>
      <c r="J24" s="278">
        <f t="shared" si="0"/>
        <v>0.25000665352326723</v>
      </c>
      <c r="K24" s="279">
        <f>HLOOKUP($A24,'WBS-Price'!$T$10:$DE$200,110,FALSE)</f>
        <v>1540</v>
      </c>
      <c r="L24" s="271"/>
      <c r="M24" s="283">
        <f t="shared" si="4"/>
        <v>0</v>
      </c>
      <c r="N24" s="284">
        <f t="shared" si="5"/>
        <v>0</v>
      </c>
      <c r="O24" s="284">
        <f t="shared" si="6"/>
        <v>0</v>
      </c>
      <c r="P24" s="282">
        <f t="shared" si="3"/>
        <v>0</v>
      </c>
    </row>
    <row r="25" spans="1:16" ht="20.100000000000001" customHeight="1">
      <c r="A25" s="255">
        <f t="shared" si="2"/>
        <v>19</v>
      </c>
      <c r="B25" s="275">
        <v>8</v>
      </c>
      <c r="C25" s="276" t="s">
        <v>181</v>
      </c>
      <c r="D25" s="276" t="s">
        <v>182</v>
      </c>
      <c r="E25" s="276" t="s">
        <v>183</v>
      </c>
      <c r="F25" s="276">
        <v>3.11</v>
      </c>
      <c r="G25" s="277">
        <f>HLOOKUP($A25,'WBS-Price'!$T$11:$CE$119,109,FALSE)</f>
        <v>17198.304799999998</v>
      </c>
      <c r="H25" s="277">
        <f>HLOOKUP($A25,'WBS-Price'!$T$11:$CE$119,100,FALSE)</f>
        <v>13758.3048</v>
      </c>
      <c r="I25" s="277">
        <f>HLOOKUP($A25,'WBS-Price'!$T$11:$CE$119,107,FALSE)</f>
        <v>3440</v>
      </c>
      <c r="J25" s="278">
        <f t="shared" si="0"/>
        <v>0.25003080321348892</v>
      </c>
      <c r="K25" s="279">
        <f>HLOOKUP($A25,'WBS-Price'!$T$10:$DE$200,110,FALSE)</f>
        <v>220</v>
      </c>
      <c r="L25" s="271"/>
      <c r="M25" s="283">
        <f t="shared" si="4"/>
        <v>0</v>
      </c>
      <c r="N25" s="284">
        <f t="shared" si="5"/>
        <v>0</v>
      </c>
      <c r="O25" s="284">
        <f t="shared" si="6"/>
        <v>0</v>
      </c>
      <c r="P25" s="282">
        <f t="shared" si="3"/>
        <v>0</v>
      </c>
    </row>
    <row r="26" spans="1:16" ht="20.100000000000001" customHeight="1">
      <c r="A26" s="255">
        <f t="shared" si="2"/>
        <v>20</v>
      </c>
      <c r="B26" s="285">
        <v>9.1</v>
      </c>
      <c r="C26" s="286" t="s">
        <v>184</v>
      </c>
      <c r="D26" s="286" t="s">
        <v>185</v>
      </c>
      <c r="E26" s="286" t="s">
        <v>186</v>
      </c>
      <c r="F26" s="286">
        <v>3.17</v>
      </c>
      <c r="G26" s="277">
        <f>HLOOKUP($A26,'WBS-Price'!$T$11:$CE$119,109,FALSE)</f>
        <v>17424.0304</v>
      </c>
      <c r="H26" s="277">
        <f>HLOOKUP($A26,'WBS-Price'!$T$11:$CE$119,100,FALSE)</f>
        <v>13939.0304</v>
      </c>
      <c r="I26" s="277">
        <f>HLOOKUP($A26,'WBS-Price'!$T$11:$CE$119,107,FALSE)</f>
        <v>3485</v>
      </c>
      <c r="J26" s="278">
        <f t="shared" si="0"/>
        <v>0.25001739001874906</v>
      </c>
      <c r="K26" s="279">
        <f>HLOOKUP($A26,'WBS-Price'!$T$10:$DE$200,110,FALSE)</f>
        <v>220</v>
      </c>
      <c r="L26" s="271"/>
      <c r="M26" s="283">
        <f t="shared" si="4"/>
        <v>0</v>
      </c>
      <c r="N26" s="284">
        <f t="shared" si="5"/>
        <v>0</v>
      </c>
      <c r="O26" s="284">
        <f t="shared" si="6"/>
        <v>0</v>
      </c>
      <c r="P26" s="282">
        <f t="shared" si="3"/>
        <v>0</v>
      </c>
    </row>
    <row r="27" spans="1:16" ht="20.100000000000001" customHeight="1">
      <c r="A27" s="255">
        <f t="shared" si="2"/>
        <v>21</v>
      </c>
      <c r="B27" s="275">
        <v>19</v>
      </c>
      <c r="C27" s="276" t="s">
        <v>184</v>
      </c>
      <c r="D27" s="276" t="s">
        <v>187</v>
      </c>
      <c r="E27" s="276" t="s">
        <v>188</v>
      </c>
      <c r="F27" s="276">
        <v>3.17</v>
      </c>
      <c r="G27" s="277">
        <f>HLOOKUP($A27,'WBS-Price'!$T$11:$CE$119,109,FALSE)</f>
        <v>24330.0304</v>
      </c>
      <c r="H27" s="277">
        <f>HLOOKUP($A27,'WBS-Price'!$T$11:$CE$119,100,FALSE)</f>
        <v>19464.0304</v>
      </c>
      <c r="I27" s="277">
        <f>HLOOKUP($A27,'WBS-Price'!$T$11:$CE$119,107,FALSE)</f>
        <v>4866</v>
      </c>
      <c r="J27" s="278">
        <f t="shared" si="0"/>
        <v>0.24999960953616268</v>
      </c>
      <c r="K27" s="279">
        <f>HLOOKUP($A27,'WBS-Price'!$T$10:$DE$200,110,FALSE)</f>
        <v>220</v>
      </c>
      <c r="L27" s="271"/>
      <c r="M27" s="283">
        <f t="shared" si="4"/>
        <v>0</v>
      </c>
      <c r="N27" s="284">
        <f t="shared" si="5"/>
        <v>0</v>
      </c>
      <c r="O27" s="284">
        <f t="shared" si="6"/>
        <v>0</v>
      </c>
      <c r="P27" s="282">
        <f t="shared" si="3"/>
        <v>0</v>
      </c>
    </row>
    <row r="28" spans="1:16" ht="20.100000000000001" customHeight="1">
      <c r="A28" s="255">
        <f t="shared" si="2"/>
        <v>22</v>
      </c>
      <c r="B28" s="285">
        <v>10.1</v>
      </c>
      <c r="C28" s="286" t="s">
        <v>189</v>
      </c>
      <c r="D28" s="286" t="s">
        <v>190</v>
      </c>
      <c r="E28" s="286" t="s">
        <v>191</v>
      </c>
      <c r="F28" s="286">
        <v>3.12</v>
      </c>
      <c r="G28" s="277">
        <f>HLOOKUP($A28,'WBS-Price'!$T$11:$CE$119,109,FALSE)</f>
        <v>35683.609599999996</v>
      </c>
      <c r="H28" s="277">
        <f>HLOOKUP($A28,'WBS-Price'!$T$11:$CE$119,100,FALSE)</f>
        <v>28546.6096</v>
      </c>
      <c r="I28" s="277">
        <f>HLOOKUP($A28,'WBS-Price'!$T$11:$CE$119,107,FALSE)</f>
        <v>7137</v>
      </c>
      <c r="J28" s="278">
        <f t="shared" si="0"/>
        <v>0.25001217657735442</v>
      </c>
      <c r="K28" s="279">
        <f>HLOOKUP($A28,'WBS-Price'!$T$10:$DE$200,110,FALSE)</f>
        <v>440</v>
      </c>
      <c r="L28" s="271"/>
      <c r="M28" s="283">
        <f t="shared" si="4"/>
        <v>0</v>
      </c>
      <c r="N28" s="284">
        <f t="shared" si="5"/>
        <v>0</v>
      </c>
      <c r="O28" s="284">
        <f t="shared" si="6"/>
        <v>0</v>
      </c>
      <c r="P28" s="282">
        <f t="shared" si="3"/>
        <v>0</v>
      </c>
    </row>
    <row r="29" spans="1:16" ht="20.100000000000001" customHeight="1">
      <c r="A29" s="255">
        <f t="shared" si="2"/>
        <v>23</v>
      </c>
      <c r="B29" s="275">
        <v>10.199999999999999</v>
      </c>
      <c r="C29" s="276" t="s">
        <v>189</v>
      </c>
      <c r="D29" s="276" t="s">
        <v>192</v>
      </c>
      <c r="E29" s="276" t="s">
        <v>193</v>
      </c>
      <c r="F29" s="276">
        <v>3.12</v>
      </c>
      <c r="G29" s="277">
        <f>HLOOKUP($A29,'WBS-Price'!$T$11:$CE$119,109,FALSE)</f>
        <v>17198.304799999998</v>
      </c>
      <c r="H29" s="277">
        <f>HLOOKUP($A29,'WBS-Price'!$T$11:$CE$119,100,FALSE)</f>
        <v>13758.3048</v>
      </c>
      <c r="I29" s="277">
        <f>HLOOKUP($A29,'WBS-Price'!$T$11:$CE$119,107,FALSE)</f>
        <v>3440</v>
      </c>
      <c r="J29" s="278">
        <f t="shared" si="0"/>
        <v>0.25003080321348892</v>
      </c>
      <c r="K29" s="279">
        <f>HLOOKUP($A29,'WBS-Price'!$T$10:$DE$200,110,FALSE)</f>
        <v>220</v>
      </c>
      <c r="L29" s="271"/>
      <c r="M29" s="283">
        <f t="shared" si="4"/>
        <v>0</v>
      </c>
      <c r="N29" s="284">
        <f t="shared" si="5"/>
        <v>0</v>
      </c>
      <c r="O29" s="284">
        <f t="shared" si="6"/>
        <v>0</v>
      </c>
      <c r="P29" s="282">
        <f t="shared" si="3"/>
        <v>0</v>
      </c>
    </row>
    <row r="30" spans="1:16" ht="20.100000000000001" customHeight="1">
      <c r="A30" s="255">
        <f t="shared" si="2"/>
        <v>24</v>
      </c>
      <c r="B30" s="275">
        <v>10.3</v>
      </c>
      <c r="C30" s="276" t="s">
        <v>189</v>
      </c>
      <c r="D30" s="276" t="s">
        <v>194</v>
      </c>
      <c r="E30" s="276" t="s">
        <v>195</v>
      </c>
      <c r="F30" s="276">
        <v>3.12</v>
      </c>
      <c r="G30" s="277">
        <f>HLOOKUP($A30,'WBS-Price'!$T$11:$CE$119,109,FALSE)</f>
        <v>108852.68240000001</v>
      </c>
      <c r="H30" s="277">
        <f>HLOOKUP($A30,'WBS-Price'!$T$11:$CE$119,100,FALSE)</f>
        <v>87081.682400000005</v>
      </c>
      <c r="I30" s="277">
        <f>HLOOKUP($A30,'WBS-Price'!$T$11:$CE$119,107,FALSE)</f>
        <v>21771</v>
      </c>
      <c r="J30" s="278">
        <f t="shared" si="0"/>
        <v>0.25000665352326723</v>
      </c>
      <c r="K30" s="279">
        <f>HLOOKUP($A30,'WBS-Price'!$T$10:$DE$200,110,FALSE)</f>
        <v>1540</v>
      </c>
      <c r="L30" s="271"/>
      <c r="M30" s="283">
        <f t="shared" si="4"/>
        <v>0</v>
      </c>
      <c r="N30" s="284">
        <f t="shared" si="5"/>
        <v>0</v>
      </c>
      <c r="O30" s="284">
        <f t="shared" si="6"/>
        <v>0</v>
      </c>
      <c r="P30" s="282">
        <f t="shared" si="3"/>
        <v>0</v>
      </c>
    </row>
    <row r="31" spans="1:16" ht="20.100000000000001" customHeight="1">
      <c r="A31" s="255">
        <f t="shared" si="2"/>
        <v>25</v>
      </c>
      <c r="B31" s="275">
        <v>10.4</v>
      </c>
      <c r="C31" s="276" t="s">
        <v>189</v>
      </c>
      <c r="D31" s="276" t="s">
        <v>196</v>
      </c>
      <c r="E31" s="276" t="s">
        <v>197</v>
      </c>
      <c r="F31" s="276">
        <v>3.12</v>
      </c>
      <c r="G31" s="277">
        <f>HLOOKUP($A31,'WBS-Price'!$T$11:$CE$119,109,FALSE)</f>
        <v>141620.7568</v>
      </c>
      <c r="H31" s="277">
        <f>HLOOKUP($A31,'WBS-Price'!$T$11:$CE$119,100,FALSE)</f>
        <v>113296.7568</v>
      </c>
      <c r="I31" s="277">
        <f>HLOOKUP($A31,'WBS-Price'!$T$11:$CE$119,107,FALSE)</f>
        <v>28324</v>
      </c>
      <c r="J31" s="278">
        <f t="shared" si="0"/>
        <v>0.24999833004928521</v>
      </c>
      <c r="K31" s="279">
        <f>HLOOKUP($A31,'WBS-Price'!$T$10:$DE$200,110,FALSE)</f>
        <v>1980</v>
      </c>
      <c r="L31" s="271"/>
      <c r="M31" s="283">
        <f t="shared" si="4"/>
        <v>0</v>
      </c>
      <c r="N31" s="284">
        <f t="shared" si="5"/>
        <v>0</v>
      </c>
      <c r="O31" s="284">
        <f t="shared" si="6"/>
        <v>0</v>
      </c>
      <c r="P31" s="282">
        <f t="shared" si="3"/>
        <v>0</v>
      </c>
    </row>
    <row r="32" spans="1:16" ht="20.100000000000001" customHeight="1">
      <c r="A32" s="255">
        <f t="shared" si="2"/>
        <v>26</v>
      </c>
      <c r="B32" s="285">
        <v>11.1</v>
      </c>
      <c r="C32" s="286" t="s">
        <v>198</v>
      </c>
      <c r="D32" s="286" t="s">
        <v>199</v>
      </c>
      <c r="E32" s="286" t="s">
        <v>200</v>
      </c>
      <c r="F32" s="286">
        <v>3.13</v>
      </c>
      <c r="G32" s="277">
        <f>HLOOKUP($A32,'WBS-Price'!$T$11:$CE$119,109,FALSE)</f>
        <v>17198.304799999998</v>
      </c>
      <c r="H32" s="277">
        <f>HLOOKUP($A32,'WBS-Price'!$T$11:$CE$119,100,FALSE)</f>
        <v>13758.3048</v>
      </c>
      <c r="I32" s="277">
        <f>HLOOKUP($A32,'WBS-Price'!$T$11:$CE$119,107,FALSE)</f>
        <v>3440</v>
      </c>
      <c r="J32" s="278">
        <f t="shared" si="0"/>
        <v>0.25003080321348892</v>
      </c>
      <c r="K32" s="279">
        <f>HLOOKUP($A32,'WBS-Price'!$T$10:$DE$200,110,FALSE)</f>
        <v>220</v>
      </c>
      <c r="L32" s="271"/>
      <c r="M32" s="283">
        <f t="shared" si="4"/>
        <v>0</v>
      </c>
      <c r="N32" s="284">
        <f t="shared" si="5"/>
        <v>0</v>
      </c>
      <c r="O32" s="284">
        <f t="shared" si="6"/>
        <v>0</v>
      </c>
      <c r="P32" s="282">
        <f t="shared" si="3"/>
        <v>0</v>
      </c>
    </row>
    <row r="33" spans="1:16" ht="20.100000000000001" customHeight="1">
      <c r="A33" s="255">
        <f t="shared" si="2"/>
        <v>27</v>
      </c>
      <c r="B33" s="275">
        <v>11.2</v>
      </c>
      <c r="C33" s="276" t="s">
        <v>201</v>
      </c>
      <c r="D33" s="276" t="s">
        <v>202</v>
      </c>
      <c r="E33" s="276" t="s">
        <v>203</v>
      </c>
      <c r="F33" s="276">
        <v>3.13</v>
      </c>
      <c r="G33" s="277">
        <f>HLOOKUP($A33,'WBS-Price'!$T$11:$CE$119,109,FALSE)</f>
        <v>25796.957200000001</v>
      </c>
      <c r="H33" s="277">
        <f>HLOOKUP($A33,'WBS-Price'!$T$11:$CE$119,100,FALSE)</f>
        <v>20637.957200000001</v>
      </c>
      <c r="I33" s="277">
        <f>HLOOKUP($A33,'WBS-Price'!$T$11:$CE$119,107,FALSE)</f>
        <v>5159</v>
      </c>
      <c r="J33" s="278">
        <f t="shared" si="0"/>
        <v>0.24997629125812898</v>
      </c>
      <c r="K33" s="279">
        <f>HLOOKUP($A33,'WBS-Price'!$T$10:$DE$200,110,FALSE)</f>
        <v>330</v>
      </c>
      <c r="L33" s="271"/>
      <c r="M33" s="283">
        <f t="shared" si="4"/>
        <v>0</v>
      </c>
      <c r="N33" s="284">
        <f t="shared" si="5"/>
        <v>0</v>
      </c>
      <c r="O33" s="284">
        <f t="shared" si="6"/>
        <v>0</v>
      </c>
      <c r="P33" s="282">
        <f t="shared" si="3"/>
        <v>0</v>
      </c>
    </row>
    <row r="34" spans="1:16" ht="20.100000000000001" customHeight="1">
      <c r="A34" s="255">
        <f t="shared" si="2"/>
        <v>28</v>
      </c>
      <c r="B34" s="275">
        <v>12</v>
      </c>
      <c r="C34" s="276" t="s">
        <v>204</v>
      </c>
      <c r="D34" s="276" t="s">
        <v>205</v>
      </c>
      <c r="E34" s="276" t="s">
        <v>206</v>
      </c>
      <c r="F34" s="276" t="s">
        <v>207</v>
      </c>
      <c r="G34" s="277">
        <f>HLOOKUP($A34,'WBS-Price'!$T$11:$CE$119,109,FALSE)</f>
        <v>32970.349199999997</v>
      </c>
      <c r="H34" s="277">
        <f>HLOOKUP($A34,'WBS-Price'!$T$11:$CE$119,100,FALSE)</f>
        <v>26376.349200000001</v>
      </c>
      <c r="I34" s="277">
        <f>HLOOKUP($A34,'WBS-Price'!$T$11:$CE$119,107,FALSE)</f>
        <v>6594</v>
      </c>
      <c r="J34" s="278">
        <f t="shared" si="0"/>
        <v>0.24999669021670368</v>
      </c>
      <c r="K34" s="279">
        <f>HLOOKUP($A34,'WBS-Price'!$T$10:$DE$200,110,FALSE)</f>
        <v>440</v>
      </c>
      <c r="L34" s="271"/>
      <c r="M34" s="283">
        <f t="shared" si="4"/>
        <v>0</v>
      </c>
      <c r="N34" s="284">
        <f t="shared" si="5"/>
        <v>0</v>
      </c>
      <c r="O34" s="284">
        <f t="shared" si="6"/>
        <v>0</v>
      </c>
      <c r="P34" s="282">
        <f t="shared" si="3"/>
        <v>0</v>
      </c>
    </row>
    <row r="35" spans="1:16" ht="20.100000000000001" customHeight="1">
      <c r="A35" s="255">
        <f t="shared" si="2"/>
        <v>29</v>
      </c>
      <c r="B35" s="275">
        <v>13.1</v>
      </c>
      <c r="C35" s="276" t="s">
        <v>208</v>
      </c>
      <c r="D35" s="276" t="s">
        <v>209</v>
      </c>
      <c r="E35" s="276" t="s">
        <v>210</v>
      </c>
      <c r="F35" s="276">
        <v>3.27</v>
      </c>
      <c r="G35" s="277">
        <f>HLOOKUP($A35,'WBS-Price'!$T$11:$CE$119,109,FALSE)</f>
        <v>17198.304799999998</v>
      </c>
      <c r="H35" s="277">
        <f>HLOOKUP($A35,'WBS-Price'!$T$11:$CE$119,100,FALSE)</f>
        <v>13758.3048</v>
      </c>
      <c r="I35" s="277">
        <f>HLOOKUP($A35,'WBS-Price'!$T$11:$CE$119,107,FALSE)</f>
        <v>3440</v>
      </c>
      <c r="J35" s="278">
        <f t="shared" si="0"/>
        <v>0.25003080321348892</v>
      </c>
      <c r="K35" s="279">
        <f>HLOOKUP($A35,'WBS-Price'!$T$10:$DE$200,110,FALSE)</f>
        <v>220</v>
      </c>
      <c r="L35" s="271"/>
      <c r="M35" s="283">
        <f t="shared" si="4"/>
        <v>0</v>
      </c>
      <c r="N35" s="284">
        <f t="shared" si="5"/>
        <v>0</v>
      </c>
      <c r="O35" s="284">
        <f t="shared" si="6"/>
        <v>0</v>
      </c>
      <c r="P35" s="282">
        <f t="shared" si="3"/>
        <v>0</v>
      </c>
    </row>
    <row r="36" spans="1:16" ht="20.100000000000001" customHeight="1">
      <c r="A36" s="255">
        <f t="shared" si="2"/>
        <v>30</v>
      </c>
      <c r="B36" s="275">
        <v>13.2</v>
      </c>
      <c r="C36" s="276" t="s">
        <v>208</v>
      </c>
      <c r="D36" s="276" t="s">
        <v>211</v>
      </c>
      <c r="E36" s="276" t="s">
        <v>212</v>
      </c>
      <c r="F36" s="276">
        <v>3.27</v>
      </c>
      <c r="G36" s="277">
        <f>HLOOKUP($A36,'WBS-Price'!$T$11:$CE$119,109,FALSE)</f>
        <v>17198.304799999998</v>
      </c>
      <c r="H36" s="277">
        <f>HLOOKUP($A36,'WBS-Price'!$T$11:$CE$119,100,FALSE)</f>
        <v>13758.3048</v>
      </c>
      <c r="I36" s="277">
        <f>HLOOKUP($A36,'WBS-Price'!$T$11:$CE$119,107,FALSE)</f>
        <v>3440</v>
      </c>
      <c r="J36" s="278">
        <f t="shared" si="0"/>
        <v>0.25003080321348892</v>
      </c>
      <c r="K36" s="279">
        <f>HLOOKUP($A36,'WBS-Price'!$T$10:$DE$200,110,FALSE)</f>
        <v>220</v>
      </c>
      <c r="L36" s="271"/>
      <c r="M36" s="283">
        <f t="shared" si="4"/>
        <v>0</v>
      </c>
      <c r="N36" s="284">
        <f t="shared" si="5"/>
        <v>0</v>
      </c>
      <c r="O36" s="284">
        <f t="shared" si="6"/>
        <v>0</v>
      </c>
      <c r="P36" s="282">
        <f t="shared" si="3"/>
        <v>0</v>
      </c>
    </row>
    <row r="37" spans="1:16" ht="20.100000000000001" customHeight="1">
      <c r="A37" s="255">
        <f t="shared" si="2"/>
        <v>31</v>
      </c>
      <c r="B37" s="275">
        <v>14</v>
      </c>
      <c r="C37" s="276" t="s">
        <v>213</v>
      </c>
      <c r="D37" s="276" t="s">
        <v>214</v>
      </c>
      <c r="E37" s="276" t="s">
        <v>215</v>
      </c>
      <c r="F37" s="276">
        <v>3.28</v>
      </c>
      <c r="G37" s="277">
        <f>HLOOKUP($A37,'WBS-Price'!$T$11:$CE$119,109,FALSE)</f>
        <v>31141.539199999999</v>
      </c>
      <c r="H37" s="277">
        <f>HLOOKUP($A37,'WBS-Price'!$T$11:$CE$119,100,FALSE)</f>
        <v>24913.539199999999</v>
      </c>
      <c r="I37" s="277">
        <f>HLOOKUP($A37,'WBS-Price'!$T$11:$CE$119,107,FALSE)</f>
        <v>6228</v>
      </c>
      <c r="J37" s="278">
        <f t="shared" si="0"/>
        <v>0.24998455458307586</v>
      </c>
      <c r="K37" s="279">
        <f>HLOOKUP($A37,'WBS-Price'!$T$10:$DE$200,110,FALSE)</f>
        <v>440</v>
      </c>
      <c r="L37" s="271"/>
      <c r="M37" s="283">
        <f t="shared" si="4"/>
        <v>0</v>
      </c>
      <c r="N37" s="284">
        <f t="shared" si="5"/>
        <v>0</v>
      </c>
      <c r="O37" s="284">
        <f t="shared" si="6"/>
        <v>0</v>
      </c>
      <c r="P37" s="282">
        <f t="shared" si="3"/>
        <v>0</v>
      </c>
    </row>
    <row r="38" spans="1:16" ht="20.100000000000001" customHeight="1">
      <c r="A38" s="255">
        <f t="shared" si="2"/>
        <v>32</v>
      </c>
      <c r="B38" s="275">
        <v>15</v>
      </c>
      <c r="C38" s="276" t="s">
        <v>216</v>
      </c>
      <c r="D38" s="276" t="s">
        <v>217</v>
      </c>
      <c r="E38" s="276" t="s">
        <v>218</v>
      </c>
      <c r="F38" s="276">
        <v>3.29</v>
      </c>
      <c r="G38" s="277">
        <f>HLOOKUP($A38,'WBS-Price'!$T$11:$CE$119,109,FALSE)</f>
        <v>17198.304799999998</v>
      </c>
      <c r="H38" s="277">
        <f>HLOOKUP($A38,'WBS-Price'!$T$11:$CE$119,100,FALSE)</f>
        <v>13758.3048</v>
      </c>
      <c r="I38" s="277">
        <f>HLOOKUP($A38,'WBS-Price'!$T$11:$CE$119,107,FALSE)</f>
        <v>3440</v>
      </c>
      <c r="J38" s="278">
        <f t="shared" si="0"/>
        <v>0.25003080321348892</v>
      </c>
      <c r="K38" s="279">
        <f>HLOOKUP($A38,'WBS-Price'!$T$10:$DE$200,110,FALSE)</f>
        <v>220</v>
      </c>
      <c r="L38" s="271"/>
      <c r="M38" s="283">
        <f t="shared" si="4"/>
        <v>0</v>
      </c>
      <c r="N38" s="284">
        <f t="shared" si="5"/>
        <v>0</v>
      </c>
      <c r="O38" s="284">
        <f t="shared" si="6"/>
        <v>0</v>
      </c>
      <c r="P38" s="282">
        <f t="shared" si="3"/>
        <v>0</v>
      </c>
    </row>
    <row r="39" spans="1:16" ht="20.100000000000001" customHeight="1">
      <c r="A39" s="255">
        <f t="shared" si="2"/>
        <v>33</v>
      </c>
      <c r="B39" s="285">
        <v>16</v>
      </c>
      <c r="C39" s="286" t="s">
        <v>219</v>
      </c>
      <c r="D39" s="286" t="s">
        <v>220</v>
      </c>
      <c r="E39" s="286" t="s">
        <v>221</v>
      </c>
      <c r="F39" s="286" t="s">
        <v>222</v>
      </c>
      <c r="G39" s="277">
        <f>HLOOKUP($A39,'WBS-Price'!$T$11:$CE$119,109,FALSE)</f>
        <v>37605.248</v>
      </c>
      <c r="H39" s="277">
        <f>HLOOKUP($A39,'WBS-Price'!$T$11:$CE$119,100,FALSE)</f>
        <v>30083.248</v>
      </c>
      <c r="I39" s="277">
        <f>HLOOKUP($A39,'WBS-Price'!$T$11:$CE$119,107,FALSE)</f>
        <v>7522</v>
      </c>
      <c r="J39" s="278">
        <f t="shared" si="0"/>
        <v>0.2500394904167263</v>
      </c>
      <c r="K39" s="279">
        <f>HLOOKUP($A39,'WBS-Price'!$T$10:$DE$200,110,FALSE)</f>
        <v>220</v>
      </c>
      <c r="L39" s="271"/>
      <c r="M39" s="283">
        <f t="shared" si="4"/>
        <v>0</v>
      </c>
      <c r="N39" s="284">
        <f t="shared" si="5"/>
        <v>0</v>
      </c>
      <c r="O39" s="284">
        <f t="shared" si="6"/>
        <v>0</v>
      </c>
      <c r="P39" s="282">
        <f t="shared" si="3"/>
        <v>0</v>
      </c>
    </row>
    <row r="40" spans="1:16" ht="20.100000000000001" customHeight="1" thickBot="1">
      <c r="A40" s="255">
        <f t="shared" si="2"/>
        <v>34</v>
      </c>
      <c r="B40" s="287">
        <v>16.2</v>
      </c>
      <c r="C40" s="288" t="s">
        <v>219</v>
      </c>
      <c r="D40" s="288" t="s">
        <v>223</v>
      </c>
      <c r="E40" s="288" t="s">
        <v>224</v>
      </c>
      <c r="F40" s="288" t="s">
        <v>222</v>
      </c>
      <c r="G40" s="289">
        <f>HLOOKUP($A40,'WBS-Price'!$T$11:$CE$119,109,FALSE)</f>
        <v>37605.248</v>
      </c>
      <c r="H40" s="289">
        <f>HLOOKUP($A40,'WBS-Price'!$T$11:$CE$119,100,FALSE)</f>
        <v>30083.248</v>
      </c>
      <c r="I40" s="289">
        <f>HLOOKUP($A40,'WBS-Price'!$T$11:$CE$119,107,FALSE)</f>
        <v>7522</v>
      </c>
      <c r="J40" s="290">
        <f t="shared" si="0"/>
        <v>0.2500394904167263</v>
      </c>
      <c r="K40" s="291">
        <f>HLOOKUP($A40,'WBS-Price'!$T$10:$DE$200,110,FALSE)</f>
        <v>220</v>
      </c>
      <c r="L40" s="271"/>
      <c r="M40" s="292">
        <f t="shared" si="4"/>
        <v>0</v>
      </c>
      <c r="N40" s="293">
        <f t="shared" si="5"/>
        <v>0</v>
      </c>
      <c r="O40" s="293">
        <f t="shared" si="6"/>
        <v>0</v>
      </c>
      <c r="P40" s="294">
        <f t="shared" si="3"/>
        <v>0</v>
      </c>
    </row>
    <row r="41" spans="1:16" ht="15">
      <c r="B41" s="295"/>
      <c r="E41" s="255">
        <f>COUNTA(E9:E40)</f>
        <v>32</v>
      </c>
      <c r="M41" s="256">
        <f>SUM(M9:M40)</f>
        <v>0</v>
      </c>
      <c r="N41" s="256">
        <f>SUM(N9:N40)</f>
        <v>0</v>
      </c>
      <c r="O41" s="256">
        <f>SUM(O9:O40)</f>
        <v>0</v>
      </c>
      <c r="P41" s="296">
        <f t="shared" si="3"/>
        <v>0</v>
      </c>
    </row>
  </sheetData>
  <mergeCells count="2">
    <mergeCell ref="C1:D1"/>
    <mergeCell ref="M7:P7"/>
  </mergeCells>
  <dataValidations count="1">
    <dataValidation type="list" allowBlank="1" showInputMessage="1" showErrorMessage="1" sqref="L9:L40">
      <formula1>"X"</formula1>
    </dataValidation>
  </dataValidations>
  <pageMargins left="0.75" right="0.75" top="1" bottom="1" header="0.5" footer="0.5"/>
  <pageSetup scale="8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LinksUpToDate>false</LinksUpToDate>
  <SharedDoc>false</SharedDoc>
  <HyperlinksChanged>false</HyperlinksChanged>
</Properties>
</file>